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791F7D69-A41B-4171-B28A-0B230746B44C}" xr6:coauthVersionLast="47" xr6:coauthVersionMax="47" xr10:uidLastSave="{00000000-0000-0000-0000-000000000000}"/>
  <bookViews>
    <workbookView xWindow="-110" yWindow="-110" windowWidth="19420" windowHeight="11500" activeTab="2" xr2:uid="{7D8F781D-06F8-40B3-837B-F2E9CD4604C9}"/>
  </bookViews>
  <sheets>
    <sheet name="Main Data" sheetId="1" r:id="rId1"/>
    <sheet name="Korelasi" sheetId="2" r:id="rId2"/>
    <sheet name="Regresi Linier Sederhana" sheetId="3" r:id="rId3"/>
    <sheet name="Regresi Linier Bergand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2" i="2" l="1"/>
  <c r="J13" i="2"/>
  <c r="J12" i="2"/>
  <c r="AD20" i="2"/>
  <c r="AM25" i="3"/>
  <c r="AN25" i="3"/>
  <c r="AN24" i="3"/>
  <c r="AM24" i="3"/>
  <c r="AM5" i="3"/>
  <c r="AN5" i="3"/>
  <c r="AN3" i="3"/>
  <c r="AJ3" i="3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I3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M20" i="3"/>
  <c r="AM19" i="3"/>
  <c r="AJ2" i="3"/>
  <c r="AI2" i="3"/>
  <c r="AH3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2" i="3"/>
  <c r="AN20" i="3"/>
  <c r="AN19" i="3"/>
  <c r="AM3" i="3"/>
  <c r="AM4" i="3" s="1"/>
  <c r="X3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2" i="3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8" i="3"/>
  <c r="R15" i="3" s="1" a="1"/>
  <c r="R15" i="3" s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7" i="3"/>
  <c r="I6" i="3"/>
  <c r="I5" i="3"/>
  <c r="I4" i="3"/>
  <c r="I3" i="3"/>
  <c r="I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F2" i="3"/>
  <c r="I9" i="3" s="1"/>
  <c r="E2" i="3"/>
  <c r="I7" i="3" s="1"/>
  <c r="D2" i="3"/>
  <c r="I8" i="3" s="1"/>
  <c r="E112" i="2"/>
  <c r="D112" i="2"/>
  <c r="AR19" i="3" l="1"/>
  <c r="R7" i="3" a="1"/>
  <c r="R7" i="3" s="1"/>
  <c r="AR20" i="3"/>
  <c r="AQ20" i="3"/>
  <c r="AO20" i="3"/>
  <c r="AP20" i="3" s="1"/>
  <c r="AO19" i="3"/>
  <c r="AP19" i="3" s="1"/>
  <c r="AQ19" i="3"/>
  <c r="R16" i="3"/>
  <c r="I11" i="3"/>
  <c r="I12" i="3" s="1"/>
  <c r="S7" i="3" l="1"/>
  <c r="R8" i="3"/>
  <c r="R11" i="3" a="1"/>
  <c r="R11" i="3" s="1"/>
  <c r="T15" i="3" s="1" a="1"/>
  <c r="S8" i="3"/>
  <c r="AO3" i="3" l="1"/>
  <c r="T15" i="3"/>
  <c r="T16" i="3"/>
  <c r="AN4" i="3" l="1"/>
  <c r="AO4" i="3" s="1"/>
  <c r="AM16" i="3" s="1"/>
  <c r="AM15" i="3"/>
  <c r="AP3" i="3" l="1"/>
  <c r="AQ3" i="3" s="1"/>
  <c r="K4" i="2" l="1"/>
  <c r="L4" i="2"/>
  <c r="M4" i="2"/>
  <c r="K5" i="2"/>
  <c r="L5" i="2"/>
  <c r="M5" i="2"/>
  <c r="K6" i="2"/>
  <c r="L6" i="2"/>
  <c r="M6" i="2"/>
  <c r="K7" i="2"/>
  <c r="L7" i="2"/>
  <c r="M7" i="2"/>
  <c r="K8" i="2"/>
  <c r="L8" i="2"/>
  <c r="M8" i="2"/>
  <c r="J8" i="2"/>
  <c r="J7" i="2"/>
  <c r="J6" i="2"/>
  <c r="J5" i="2"/>
  <c r="J4" i="2"/>
  <c r="Q12" i="2"/>
  <c r="Q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<sst xmlns="http://schemas.openxmlformats.org/spreadsheetml/2006/main" count="668" uniqueCount="193">
  <si>
    <t>Provinsi</t>
  </si>
  <si>
    <t>Kabkota</t>
  </si>
  <si>
    <t>Kode</t>
  </si>
  <si>
    <t>Jabar</t>
  </si>
  <si>
    <t>Kabupaten Bogor</t>
  </si>
  <si>
    <t>Kabupaten Sukabumi</t>
  </si>
  <si>
    <t>Kabupaten Cianjur</t>
  </si>
  <si>
    <t>Kabupaten Bandung</t>
  </si>
  <si>
    <t>Kabupaten Garut</t>
  </si>
  <si>
    <t>Kabupaten Tasikmalaya</t>
  </si>
  <si>
    <t>Kabupaten Ciamis</t>
  </si>
  <si>
    <t>Kabupaten Kuningan</t>
  </si>
  <si>
    <t>Kabupaten Cirebon</t>
  </si>
  <si>
    <t>Kabupaten Majalengka</t>
  </si>
  <si>
    <t>Kabupaten Sumedang</t>
  </si>
  <si>
    <t>Kabupaten Indramayu</t>
  </si>
  <si>
    <t>Kabupaten Subang</t>
  </si>
  <si>
    <t>Kabupaten Purwakarta</t>
  </si>
  <si>
    <t>Kabupaten Karawang</t>
  </si>
  <si>
    <t>Kabupaten Bekasi</t>
  </si>
  <si>
    <t>Kabupaten Bandung Barat</t>
  </si>
  <si>
    <t>Kabupaten Pangandaran</t>
  </si>
  <si>
    <t>Kota Bogor</t>
  </si>
  <si>
    <t>Kota Sukabumi</t>
  </si>
  <si>
    <t>Kota Bandung</t>
  </si>
  <si>
    <t>Kota Cirebon</t>
  </si>
  <si>
    <t>Kota Bekasi</t>
  </si>
  <si>
    <t>Kota Depok</t>
  </si>
  <si>
    <t>Kota Cimahi</t>
  </si>
  <si>
    <t>Kota Tasikmalaya</t>
  </si>
  <si>
    <t>Kota Banjar</t>
  </si>
  <si>
    <t>Jateng</t>
  </si>
  <si>
    <t>Kabupaten Cilacap</t>
  </si>
  <si>
    <t>Kabupaten Banyumas</t>
  </si>
  <si>
    <t>Kabupaten Purbalingga</t>
  </si>
  <si>
    <t>Kabupaten Banjarnegara</t>
  </si>
  <si>
    <t>Kabupaten Kebumen</t>
  </si>
  <si>
    <t>Kabupaten Purworejo</t>
  </si>
  <si>
    <t>Kabupaten Wonosobo</t>
  </si>
  <si>
    <t>Kabupaten Magelang</t>
  </si>
  <si>
    <t>Kabupaten Boyolali</t>
  </si>
  <si>
    <t>Kabupaten Klaten</t>
  </si>
  <si>
    <t>Kabupaten Sukoharjo</t>
  </si>
  <si>
    <t>Kabupaten Wonogiri</t>
  </si>
  <si>
    <t>Kabupaten Karanganyar</t>
  </si>
  <si>
    <t>Kabupaten Sragen</t>
  </si>
  <si>
    <t>Kabupaten Grobogan</t>
  </si>
  <si>
    <t>Kabupaten Blora</t>
  </si>
  <si>
    <t>Kabupaten Rembang</t>
  </si>
  <si>
    <t>Kabupaten Pati</t>
  </si>
  <si>
    <t>Kabupaten Kudus</t>
  </si>
  <si>
    <t>Kabupaten Jepara</t>
  </si>
  <si>
    <t>Kabupaten Demak</t>
  </si>
  <si>
    <t>Kabupaten Semarang</t>
  </si>
  <si>
    <t>Kabupaten Kendal</t>
  </si>
  <si>
    <t>Kabupaten Batang</t>
  </si>
  <si>
    <t>Kabupaten Pekalongan</t>
  </si>
  <si>
    <t>Kabupaten Pemalang</t>
  </si>
  <si>
    <t>Kabupaten Tegal</t>
  </si>
  <si>
    <t>Kota Magelang</t>
  </si>
  <si>
    <t>Kota Surakarta</t>
  </si>
  <si>
    <t>Kota Salatiga</t>
  </si>
  <si>
    <t>Kota Pekalongan</t>
  </si>
  <si>
    <t>Kota Tegal</t>
  </si>
  <si>
    <t>DIY</t>
  </si>
  <si>
    <t>Kabupaten Kulon Progo</t>
  </si>
  <si>
    <t>Kabupaten Bantul</t>
  </si>
  <si>
    <t>Kabupaten Gunungkidul</t>
  </si>
  <si>
    <t>Kota Yogyakarta</t>
  </si>
  <si>
    <t>Jatim</t>
  </si>
  <si>
    <t>Kabupaten Pacitan</t>
  </si>
  <si>
    <t>Kabupaten Ponorogo</t>
  </si>
  <si>
    <t>Kabupaten Trenggalek</t>
  </si>
  <si>
    <t>Kabupaten Tulungagung</t>
  </si>
  <si>
    <t>Kabupaten Blitar</t>
  </si>
  <si>
    <t>Kabupaten Malang</t>
  </si>
  <si>
    <t>Kabupaten Lumajang</t>
  </si>
  <si>
    <t>Kabupaten Jember</t>
  </si>
  <si>
    <t>Kabupaten Banyuwangi</t>
  </si>
  <si>
    <t>Kabupaten Bondowoso</t>
  </si>
  <si>
    <t>Kabupaten Situbondo</t>
  </si>
  <si>
    <t>Kabupaten Probolinggo</t>
  </si>
  <si>
    <t>Kabupaten Pasuruan</t>
  </si>
  <si>
    <t>Kabupaten Sidoarjo</t>
  </si>
  <si>
    <t>Kabupaten Mojokerto</t>
  </si>
  <si>
    <t>Kabupaten Nganjuk</t>
  </si>
  <si>
    <t>Kabupaten Madiun</t>
  </si>
  <si>
    <t>Kabupaten Magetan</t>
  </si>
  <si>
    <t>Kabupaten Ngawi</t>
  </si>
  <si>
    <t>Kabupaten Bojonegoro</t>
  </si>
  <si>
    <t>Kabupaten Tuban</t>
  </si>
  <si>
    <t>Kabupaten Lamongan</t>
  </si>
  <si>
    <t>Kabupaten Gresik</t>
  </si>
  <si>
    <t>Kabupaten Bangkalan</t>
  </si>
  <si>
    <t>Kabupaten Sampang</t>
  </si>
  <si>
    <t>Kabupaten Pamekasan</t>
  </si>
  <si>
    <t>Kabupaten Sumenep</t>
  </si>
  <si>
    <t>Kota Kediri</t>
  </si>
  <si>
    <t>Kota Blitar</t>
  </si>
  <si>
    <t>Kota Malang</t>
  </si>
  <si>
    <t>Kota Probolinggo</t>
  </si>
  <si>
    <t>Kota Pasuruan</t>
  </si>
  <si>
    <t>Kota Mojokerto</t>
  </si>
  <si>
    <t>Kota Madiun</t>
  </si>
  <si>
    <t>Kota Surabaya</t>
  </si>
  <si>
    <t>Kota Batu</t>
  </si>
  <si>
    <t>Banten</t>
  </si>
  <si>
    <t>Kabupaten Pandeglang</t>
  </si>
  <si>
    <t>Kabupaten Lebak</t>
  </si>
  <si>
    <t>Kabupaten Tangerang</t>
  </si>
  <si>
    <t>Kabupaten Serang</t>
  </si>
  <si>
    <t>Kota Tangerang</t>
  </si>
  <si>
    <t>Kota Cilegon</t>
  </si>
  <si>
    <t>Kota Serang</t>
  </si>
  <si>
    <t>Kota Tangerang Selatan</t>
  </si>
  <si>
    <t>PADPC</t>
  </si>
  <si>
    <t>DemandSD</t>
  </si>
  <si>
    <t>SupplySD</t>
  </si>
  <si>
    <t>PTR</t>
  </si>
  <si>
    <t>Pupil-Teacher Ratio (Rasio Murid-Guru SD Negeri)</t>
  </si>
  <si>
    <t>Jumlah SD Negeri per 1000 penduduk usia 7-12 tahun</t>
  </si>
  <si>
    <t>Jumlah peserta murid SD Negeri per 1000 penduduk usia 7-12 tahun</t>
  </si>
  <si>
    <t>PAD per kapita (Rp)</t>
  </si>
  <si>
    <t>Dkabkota</t>
  </si>
  <si>
    <t>Dummy (1=Kabupaten; 0=Kota)</t>
  </si>
  <si>
    <t>Average PTR</t>
  </si>
  <si>
    <t>Kabupaten</t>
  </si>
  <si>
    <t>Kota</t>
  </si>
  <si>
    <t>Average (Mean)</t>
  </si>
  <si>
    <t>Standard Deviation</t>
  </si>
  <si>
    <t>Min</t>
  </si>
  <si>
    <t>Median</t>
  </si>
  <si>
    <t>Max</t>
  </si>
  <si>
    <t>Statistic</t>
  </si>
  <si>
    <t>STATISTIK DESKRIPTIF</t>
  </si>
  <si>
    <t>KORELASI</t>
  </si>
  <si>
    <t>Korelasi PTR dengan:</t>
  </si>
  <si>
    <t>Y²</t>
  </si>
  <si>
    <t>X²</t>
  </si>
  <si>
    <t>X . Y</t>
  </si>
  <si>
    <t>n</t>
  </si>
  <si>
    <t>rerata X</t>
  </si>
  <si>
    <t>rerata Y</t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</si>
  <si>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</rPr>
      <t xml:space="preserve"> X  </t>
    </r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</si>
  <si>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</rPr>
      <t xml:space="preserve"> Y</t>
    </r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</si>
  <si>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</rPr>
      <t xml:space="preserve"> X²</t>
    </r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</si>
  <si>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</rPr>
      <t xml:space="preserve"> Y²</t>
    </r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</si>
  <si>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</rPr>
      <t xml:space="preserve"> X Y</t>
    </r>
  </si>
  <si>
    <r>
      <rPr>
        <b/>
        <sz val="11"/>
        <color theme="1"/>
        <rFont val="Symbol"/>
        <family val="1"/>
        <charset val="2"/>
      </rPr>
      <t>b</t>
    </r>
    <r>
      <rPr>
        <b/>
        <sz val="11"/>
        <color theme="1"/>
        <rFont val="Calibri"/>
        <family val="1"/>
        <charset val="2"/>
      </rPr>
      <t>^ = b</t>
    </r>
  </si>
  <si>
    <r>
      <rPr>
        <b/>
        <sz val="11"/>
        <color theme="1"/>
        <rFont val="Symbol"/>
        <family val="1"/>
        <charset val="2"/>
      </rPr>
      <t>a</t>
    </r>
    <r>
      <rPr>
        <b/>
        <sz val="11"/>
        <color theme="1"/>
        <rFont val="Calibri"/>
        <family val="1"/>
        <charset val="2"/>
      </rPr>
      <t>^ = a</t>
    </r>
  </si>
  <si>
    <t>Dengan perkalian matriks:</t>
  </si>
  <si>
    <t>Y</t>
  </si>
  <si>
    <t>X</t>
  </si>
  <si>
    <t>matriks X'X</t>
  </si>
  <si>
    <t>matriks (X'X)⁻¹</t>
  </si>
  <si>
    <t>matriks X'Y</t>
  </si>
  <si>
    <t>b</t>
  </si>
  <si>
    <t>konstanta</t>
  </si>
  <si>
    <t>slope</t>
  </si>
  <si>
    <t>PADPC (X)</t>
  </si>
  <si>
    <t>PTR (Y)</t>
  </si>
  <si>
    <t>belanja (X)</t>
  </si>
  <si>
    <t>Y^</t>
  </si>
  <si>
    <t>(Y^ - rerata Y)²</t>
  </si>
  <si>
    <t>(Y - rerata Y)²</t>
  </si>
  <si>
    <t>Tabel Analisis Ragam (Analysis of Variance) untuk Regresi Linier</t>
  </si>
  <si>
    <t>db</t>
  </si>
  <si>
    <t>JK</t>
  </si>
  <si>
    <t>KT</t>
  </si>
  <si>
    <t>F</t>
  </si>
  <si>
    <t>pvalue</t>
  </si>
  <si>
    <t>Regresi</t>
  </si>
  <si>
    <t>Sisaan</t>
  </si>
  <si>
    <t>Total</t>
  </si>
  <si>
    <t>db (derajat bebas) = df (degree of freedom)</t>
  </si>
  <si>
    <t>JK (jml kuadrat) = SS (sum of square)</t>
  </si>
  <si>
    <t>KT (kuadrat tengah) = MS (mean square)</t>
  </si>
  <si>
    <t>db Regresi = banyaknya variabel bebas</t>
  </si>
  <si>
    <t>db Total = n - 1</t>
  </si>
  <si>
    <t>db Sisaan = db Total - db Regresi</t>
  </si>
  <si>
    <t>Statistik Model Regresi</t>
  </si>
  <si>
    <t>R²</t>
  </si>
  <si>
    <t>Standard error model</t>
  </si>
  <si>
    <t>Variabel</t>
  </si>
  <si>
    <t>Koefisien</t>
  </si>
  <si>
    <t>Std error</t>
  </si>
  <si>
    <t>t Stat</t>
  </si>
  <si>
    <t>SK 95% (bawah)</t>
  </si>
  <si>
    <t>SK 95% (atas)</t>
  </si>
  <si>
    <t>intercept</t>
  </si>
  <si>
    <t>Matriks Ragam-Peragam (Variance-Covariance) dari Model Regresi</t>
  </si>
  <si>
    <t>Dkabkota (count)</t>
  </si>
  <si>
    <t>Data Tahun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</si>
</sst>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0.000"/>
    <numFmt numFmtId="167" formatCode="0.00000000"/>
    <numFmt numFmtId="168" formatCode="0.0000000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1"/>
      <charset val="2"/>
    </font>
    <font>
      <b/>
      <sz val="11"/>
      <color theme="1"/>
      <name val="Symbol"/>
      <family val="1"/>
      <charset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0" fontId="1" fillId="0" borderId="0" xfId="0" applyFont="1"/>
    <xf numFmtId="2" fontId="0" fillId="0" borderId="0" xfId="0" applyNumberFormat="1"/>
    <xf numFmtId="2" fontId="0" fillId="0" borderId="0" xfId="0" applyNumberFormat="1" applyAlignment="1">
      <alignment vertical="center"/>
    </xf>
    <xf numFmtId="1" fontId="0" fillId="0" borderId="0" xfId="0" applyNumberFormat="1"/>
    <xf numFmtId="0" fontId="2" fillId="0" borderId="2" xfId="0" applyFont="1" applyBorder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0" fillId="0" borderId="1" xfId="0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0" fillId="0" borderId="1" xfId="0" applyNumberFormat="1" applyBorder="1" applyAlignment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2" fontId="0" fillId="2" borderId="0" xfId="0" applyNumberFormat="1" applyFill="1" applyAlignment="1">
      <alignment vertical="center"/>
    </xf>
    <xf numFmtId="1" fontId="0" fillId="2" borderId="0" xfId="0" applyNumberFormat="1" applyFill="1" applyAlignment="1">
      <alignment vertical="center"/>
    </xf>
    <xf numFmtId="2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68" fontId="0" fillId="0" borderId="0" xfId="0" applyNumberFormat="1" applyAlignment="1">
      <alignment vertical="center"/>
    </xf>
    <xf numFmtId="2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0" fillId="4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0" fillId="4" borderId="1" xfId="0" applyFill="1" applyBorder="1"/>
    <xf numFmtId="0" fontId="1" fillId="0" borderId="0" xfId="0" applyFont="1" applyAlignment="1">
      <alignment horizontal="center" vertical="center"/>
    </xf>
    <xf numFmtId="166" fontId="0" fillId="2" borderId="0" xfId="0" applyNumberFormat="1" applyFill="1" applyAlignment="1">
      <alignment vertical="center"/>
    </xf>
    <xf numFmtId="167" fontId="0" fillId="2" borderId="0" xfId="0" applyNumberForma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Supply SD vs PTR . KabKota di</a:t>
            </a:r>
            <a:r>
              <a:rPr lang="en-US" b="1" baseline="0">
                <a:solidFill>
                  <a:schemeClr val="tx1"/>
                </a:solidFill>
              </a:rPr>
              <a:t> Jawa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Korelasi!$AB$1</c:f>
              <c:strCache>
                <c:ptCount val="1"/>
                <c:pt idx="0">
                  <c:v>PTR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Korelasi!$AA$2:$AA$108</c:f>
              <c:numCache>
                <c:formatCode>0.00</c:formatCode>
                <c:ptCount val="107"/>
                <c:pt idx="0">
                  <c:v>2.4550478042198818</c:v>
                </c:pt>
                <c:pt idx="1">
                  <c:v>4.0850073922517991</c:v>
                </c:pt>
                <c:pt idx="2">
                  <c:v>4.8468001669409642</c:v>
                </c:pt>
                <c:pt idx="3">
                  <c:v>3.3706751264003172</c:v>
                </c:pt>
                <c:pt idx="4">
                  <c:v>4.6936946036716245</c:v>
                </c:pt>
                <c:pt idx="5">
                  <c:v>5.7040200013860236</c:v>
                </c:pt>
                <c:pt idx="6">
                  <c:v>6.9791754965951798</c:v>
                </c:pt>
                <c:pt idx="7">
                  <c:v>6.2361971844688533</c:v>
                </c:pt>
                <c:pt idx="8">
                  <c:v>3.9318886822847556</c:v>
                </c:pt>
                <c:pt idx="9">
                  <c:v>5.4851899870350058</c:v>
                </c:pt>
                <c:pt idx="10">
                  <c:v>5.5825196155543191</c:v>
                </c:pt>
                <c:pt idx="11">
                  <c:v>4.7743223053471304</c:v>
                </c:pt>
                <c:pt idx="12">
                  <c:v>5.514478758201812</c:v>
                </c:pt>
                <c:pt idx="13">
                  <c:v>3.4650606385611749</c:v>
                </c:pt>
                <c:pt idx="14">
                  <c:v>3.7130169134021607</c:v>
                </c:pt>
                <c:pt idx="15">
                  <c:v>1.7372883453194681</c:v>
                </c:pt>
                <c:pt idx="16">
                  <c:v>3.6276803329057019</c:v>
                </c:pt>
                <c:pt idx="17">
                  <c:v>7.396796457872119</c:v>
                </c:pt>
                <c:pt idx="18">
                  <c:v>1.9978790288982313</c:v>
                </c:pt>
                <c:pt idx="19">
                  <c:v>3.1024728533625332</c:v>
                </c:pt>
                <c:pt idx="20">
                  <c:v>1.2678493757924059</c:v>
                </c:pt>
                <c:pt idx="21">
                  <c:v>4.5688567629308876</c:v>
                </c:pt>
                <c:pt idx="22">
                  <c:v>1.6645147239550115</c:v>
                </c:pt>
                <c:pt idx="23">
                  <c:v>1.1873345206678541</c:v>
                </c:pt>
                <c:pt idx="24">
                  <c:v>1.7744514134120417</c:v>
                </c:pt>
                <c:pt idx="25">
                  <c:v>2.7448516960725406</c:v>
                </c:pt>
                <c:pt idx="26">
                  <c:v>4.5917795945794602</c:v>
                </c:pt>
                <c:pt idx="27">
                  <c:v>5.6570452505717839</c:v>
                </c:pt>
                <c:pt idx="28">
                  <c:v>4.9713266706864925</c:v>
                </c:pt>
                <c:pt idx="29">
                  <c:v>4.8106652133357093</c:v>
                </c:pt>
                <c:pt idx="30">
                  <c:v>6.7634814806887622</c:v>
                </c:pt>
                <c:pt idx="31">
                  <c:v>5.9033040315247041</c:v>
                </c:pt>
                <c:pt idx="32">
                  <c:v>7.0736947847197031</c:v>
                </c:pt>
                <c:pt idx="33">
                  <c:v>5.5543028044481897</c:v>
                </c:pt>
                <c:pt idx="34">
                  <c:v>4.6809121864253544</c:v>
                </c:pt>
                <c:pt idx="35">
                  <c:v>6.1381572537429765</c:v>
                </c:pt>
                <c:pt idx="36">
                  <c:v>6.60658974574923</c:v>
                </c:pt>
                <c:pt idx="37">
                  <c:v>5.6553862993706101</c:v>
                </c:pt>
                <c:pt idx="38">
                  <c:v>9.5264780050434297</c:v>
                </c:pt>
                <c:pt idx="39">
                  <c:v>5.8013319760097142</c:v>
                </c:pt>
                <c:pt idx="40">
                  <c:v>6.6381130187551101</c:v>
                </c:pt>
                <c:pt idx="41">
                  <c:v>5.8044090056285178</c:v>
                </c:pt>
                <c:pt idx="42">
                  <c:v>7.2086553323029365</c:v>
                </c:pt>
                <c:pt idx="43">
                  <c:v>6.9394273546522678</c:v>
                </c:pt>
                <c:pt idx="44">
                  <c:v>5.599986151502562</c:v>
                </c:pt>
                <c:pt idx="45">
                  <c:v>5.1607393399621788</c:v>
                </c:pt>
                <c:pt idx="46">
                  <c:v>4.659824666981117</c:v>
                </c:pt>
                <c:pt idx="47">
                  <c:v>3.8678550985362663</c:v>
                </c:pt>
                <c:pt idx="48">
                  <c:v>4.9903948314534388</c:v>
                </c:pt>
                <c:pt idx="49">
                  <c:v>6.1797626791682552</c:v>
                </c:pt>
                <c:pt idx="50">
                  <c:v>5.6176291868698769</c:v>
                </c:pt>
                <c:pt idx="51">
                  <c:v>4.8603525509334879</c:v>
                </c:pt>
                <c:pt idx="52">
                  <c:v>4.858442050560277</c:v>
                </c:pt>
                <c:pt idx="53">
                  <c:v>4.127834446319806</c:v>
                </c:pt>
                <c:pt idx="54">
                  <c:v>5.8558126139963518</c:v>
                </c:pt>
                <c:pt idx="55">
                  <c:v>4.2394524466237611</c:v>
                </c:pt>
                <c:pt idx="56">
                  <c:v>4.8351648351648349</c:v>
                </c:pt>
                <c:pt idx="57">
                  <c:v>2.1769124635903725</c:v>
                </c:pt>
                <c:pt idx="58">
                  <c:v>4.7704476881676587</c:v>
                </c:pt>
                <c:pt idx="59">
                  <c:v>7.6877753149462693</c:v>
                </c:pt>
                <c:pt idx="60">
                  <c:v>2.9987407423217296</c:v>
                </c:pt>
                <c:pt idx="61">
                  <c:v>6.4728418710993019</c:v>
                </c:pt>
                <c:pt idx="62">
                  <c:v>2.7682938082495157</c:v>
                </c:pt>
                <c:pt idx="63">
                  <c:v>9.0705462287374417</c:v>
                </c:pt>
                <c:pt idx="64">
                  <c:v>7.9591612690745412</c:v>
                </c:pt>
                <c:pt idx="65">
                  <c:v>6.9208692086920873</c:v>
                </c:pt>
                <c:pt idx="66">
                  <c:v>6.3584236104606999</c:v>
                </c:pt>
                <c:pt idx="67">
                  <c:v>6.552731780749137</c:v>
                </c:pt>
                <c:pt idx="68">
                  <c:v>4.554005784706165</c:v>
                </c:pt>
                <c:pt idx="69">
                  <c:v>5.5547957455314405</c:v>
                </c:pt>
                <c:pt idx="70">
                  <c:v>3.8715990555000106</c:v>
                </c:pt>
                <c:pt idx="71">
                  <c:v>5.13090470510625</c:v>
                </c:pt>
                <c:pt idx="72">
                  <c:v>7.2317845751326564</c:v>
                </c:pt>
                <c:pt idx="73">
                  <c:v>7.4156667020636435</c:v>
                </c:pt>
                <c:pt idx="74">
                  <c:v>5.0144976974245266</c:v>
                </c:pt>
                <c:pt idx="75">
                  <c:v>4.1003406627438839</c:v>
                </c:pt>
                <c:pt idx="76">
                  <c:v>2.0291803065449736</c:v>
                </c:pt>
                <c:pt idx="77">
                  <c:v>3.7924563523643902</c:v>
                </c:pt>
                <c:pt idx="78">
                  <c:v>7.0684608228006081</c:v>
                </c:pt>
                <c:pt idx="79">
                  <c:v>7.2239242445341878</c:v>
                </c:pt>
                <c:pt idx="80">
                  <c:v>9.2444888624089483</c:v>
                </c:pt>
                <c:pt idx="81">
                  <c:v>7.6714056236957857</c:v>
                </c:pt>
                <c:pt idx="82">
                  <c:v>6.5495629076420663</c:v>
                </c:pt>
                <c:pt idx="83">
                  <c:v>5.9045345557867606</c:v>
                </c:pt>
                <c:pt idx="84">
                  <c:v>6.3409607133843693</c:v>
                </c:pt>
                <c:pt idx="85">
                  <c:v>3.1233690633907423</c:v>
                </c:pt>
                <c:pt idx="86">
                  <c:v>5.6686668588248654</c:v>
                </c:pt>
                <c:pt idx="87">
                  <c:v>4.7600053184416966</c:v>
                </c:pt>
                <c:pt idx="88">
                  <c:v>4.4700421215507609</c:v>
                </c:pt>
                <c:pt idx="89">
                  <c:v>6.4031088197304067</c:v>
                </c:pt>
                <c:pt idx="90">
                  <c:v>4.8174442190669371</c:v>
                </c:pt>
                <c:pt idx="91">
                  <c:v>3.8350910834132312</c:v>
                </c:pt>
                <c:pt idx="92">
                  <c:v>2.6978790520068068</c:v>
                </c:pt>
                <c:pt idx="93">
                  <c:v>3.6150538452756953</c:v>
                </c:pt>
                <c:pt idx="94">
                  <c:v>2.3743160937338703</c:v>
                </c:pt>
                <c:pt idx="95">
                  <c:v>4.4959363652083697</c:v>
                </c:pt>
                <c:pt idx="96">
                  <c:v>4.1994750656167978</c:v>
                </c:pt>
                <c:pt idx="97">
                  <c:v>1.27601585728444</c:v>
                </c:pt>
                <c:pt idx="98">
                  <c:v>3.2926396839065903</c:v>
                </c:pt>
                <c:pt idx="99">
                  <c:v>5.937785974250966</c:v>
                </c:pt>
                <c:pt idx="100">
                  <c:v>4.9438001556499662</c:v>
                </c:pt>
                <c:pt idx="101">
                  <c:v>1.9086626451431623</c:v>
                </c:pt>
                <c:pt idx="102">
                  <c:v>3.8355298642854421</c:v>
                </c:pt>
                <c:pt idx="103">
                  <c:v>1.7379500416490987</c:v>
                </c:pt>
                <c:pt idx="104">
                  <c:v>3.6010082823190492</c:v>
                </c:pt>
                <c:pt idx="105">
                  <c:v>2.8158390949088625</c:v>
                </c:pt>
                <c:pt idx="106">
                  <c:v>1.0421160930603033</c:v>
                </c:pt>
              </c:numCache>
            </c:numRef>
          </c:xVal>
          <c:yVal>
            <c:numRef>
              <c:f>Korelasi!$AB$2:$AB$108</c:f>
              <c:numCache>
                <c:formatCode>0.00</c:formatCode>
                <c:ptCount val="107"/>
                <c:pt idx="0">
                  <c:v>30.831721601743393</c:v>
                </c:pt>
                <c:pt idx="1">
                  <c:v>26.058526266306263</c:v>
                </c:pt>
                <c:pt idx="2">
                  <c:v>21.500595074613202</c:v>
                </c:pt>
                <c:pt idx="3">
                  <c:v>26.803237663251739</c:v>
                </c:pt>
                <c:pt idx="4">
                  <c:v>23.363060167827175</c:v>
                </c:pt>
                <c:pt idx="5">
                  <c:v>19.779582656503813</c:v>
                </c:pt>
                <c:pt idx="6">
                  <c:v>15.057714192814176</c:v>
                </c:pt>
                <c:pt idx="7">
                  <c:v>16.649815868764648</c:v>
                </c:pt>
                <c:pt idx="8">
                  <c:v>23.397409514586613</c:v>
                </c:pt>
                <c:pt idx="9">
                  <c:v>18.285217103082534</c:v>
                </c:pt>
                <c:pt idx="10">
                  <c:v>16.693442897870199</c:v>
                </c:pt>
                <c:pt idx="11">
                  <c:v>22.073107798165136</c:v>
                </c:pt>
                <c:pt idx="12">
                  <c:v>18.587043418332186</c:v>
                </c:pt>
                <c:pt idx="13">
                  <c:v>22.329681032383736</c:v>
                </c:pt>
                <c:pt idx="14">
                  <c:v>25.821209894685282</c:v>
                </c:pt>
                <c:pt idx="15">
                  <c:v>26.198895637769187</c:v>
                </c:pt>
                <c:pt idx="16">
                  <c:v>23.59432466708941</c:v>
                </c:pt>
                <c:pt idx="17">
                  <c:v>14.296280087527352</c:v>
                </c:pt>
                <c:pt idx="18">
                  <c:v>26.705387729679227</c:v>
                </c:pt>
                <c:pt idx="19">
                  <c:v>22.456</c:v>
                </c:pt>
                <c:pt idx="20">
                  <c:v>24.952672200378622</c:v>
                </c:pt>
                <c:pt idx="21">
                  <c:v>21.439266615737203</c:v>
                </c:pt>
                <c:pt idx="22">
                  <c:v>28.194861851672322</c:v>
                </c:pt>
                <c:pt idx="23">
                  <c:v>32.788351107465132</c:v>
                </c:pt>
                <c:pt idx="24">
                  <c:v>27.625077591558039</c:v>
                </c:pt>
                <c:pt idx="25">
                  <c:v>22.007665772326561</c:v>
                </c:pt>
                <c:pt idx="26">
                  <c:v>17.276223776223777</c:v>
                </c:pt>
                <c:pt idx="27">
                  <c:v>19.36425611549258</c:v>
                </c:pt>
                <c:pt idx="28">
                  <c:v>19.051068188469419</c:v>
                </c:pt>
                <c:pt idx="29">
                  <c:v>17.168126520681266</c:v>
                </c:pt>
                <c:pt idx="30">
                  <c:v>17.179388393932097</c:v>
                </c:pt>
                <c:pt idx="31">
                  <c:v>17.867782426778241</c:v>
                </c:pt>
                <c:pt idx="32">
                  <c:v>15.143288844119869</c:v>
                </c:pt>
                <c:pt idx="33">
                  <c:v>19.67539267015707</c:v>
                </c:pt>
                <c:pt idx="34">
                  <c:v>16.555041831792163</c:v>
                </c:pt>
                <c:pt idx="35">
                  <c:v>13.6847801578354</c:v>
                </c:pt>
                <c:pt idx="36">
                  <c:v>14.840364244564208</c:v>
                </c:pt>
                <c:pt idx="37">
                  <c:v>12.614654717975752</c:v>
                </c:pt>
                <c:pt idx="38">
                  <c:v>11.880952380952381</c:v>
                </c:pt>
                <c:pt idx="39">
                  <c:v>14.529161747343565</c:v>
                </c:pt>
                <c:pt idx="40">
                  <c:v>14.410638771422212</c:v>
                </c:pt>
                <c:pt idx="41">
                  <c:v>20.698734616051308</c:v>
                </c:pt>
                <c:pt idx="42">
                  <c:v>14.79932735426009</c:v>
                </c:pt>
                <c:pt idx="43">
                  <c:v>16.536351165980797</c:v>
                </c:pt>
                <c:pt idx="44">
                  <c:v>15.719539375928678</c:v>
                </c:pt>
                <c:pt idx="45">
                  <c:v>14.36541737649063</c:v>
                </c:pt>
                <c:pt idx="46">
                  <c:v>17.062370062370061</c:v>
                </c:pt>
                <c:pt idx="47">
                  <c:v>19.795505617977529</c:v>
                </c:pt>
                <c:pt idx="48">
                  <c:v>15.868414604263661</c:v>
                </c:pt>
                <c:pt idx="49">
                  <c:v>19.032689450222882</c:v>
                </c:pt>
                <c:pt idx="50">
                  <c:v>17.432352066607194</c:v>
                </c:pt>
                <c:pt idx="51">
                  <c:v>18.128870292887029</c:v>
                </c:pt>
                <c:pt idx="52">
                  <c:v>20.908868601238996</c:v>
                </c:pt>
                <c:pt idx="53">
                  <c:v>21.20559016669473</c:v>
                </c:pt>
                <c:pt idx="54">
                  <c:v>18.862888482632542</c:v>
                </c:pt>
                <c:pt idx="55">
                  <c:v>17.258133333333333</c:v>
                </c:pt>
                <c:pt idx="56">
                  <c:v>17.366058906030855</c:v>
                </c:pt>
                <c:pt idx="57">
                  <c:v>17.666269368295591</c:v>
                </c:pt>
                <c:pt idx="58">
                  <c:v>20.558549222797929</c:v>
                </c:pt>
                <c:pt idx="59">
                  <c:v>12.059303824666953</c:v>
                </c:pt>
                <c:pt idx="60">
                  <c:v>17.369837870908533</c:v>
                </c:pt>
                <c:pt idx="61">
                  <c:v>14.185455700222294</c:v>
                </c:pt>
                <c:pt idx="62">
                  <c:v>17.615126050420169</c:v>
                </c:pt>
                <c:pt idx="63">
                  <c:v>11.226369656833233</c:v>
                </c:pt>
                <c:pt idx="64">
                  <c:v>11.549636285836543</c:v>
                </c:pt>
                <c:pt idx="65">
                  <c:v>12.391864208369915</c:v>
                </c:pt>
                <c:pt idx="66">
                  <c:v>11.339804214368675</c:v>
                </c:pt>
                <c:pt idx="67">
                  <c:v>13.277820710973725</c:v>
                </c:pt>
                <c:pt idx="68">
                  <c:v>19.794729378397541</c:v>
                </c:pt>
                <c:pt idx="69">
                  <c:v>15.132928475033738</c:v>
                </c:pt>
                <c:pt idx="70">
                  <c:v>18.659330367595413</c:v>
                </c:pt>
                <c:pt idx="71">
                  <c:v>16.116328385337777</c:v>
                </c:pt>
                <c:pt idx="72">
                  <c:v>11.050336254330547</c:v>
                </c:pt>
                <c:pt idx="73">
                  <c:v>8.9286145183993568</c:v>
                </c:pt>
                <c:pt idx="74">
                  <c:v>15.377447815795136</c:v>
                </c:pt>
                <c:pt idx="75">
                  <c:v>18.142308922289736</c:v>
                </c:pt>
                <c:pt idx="76">
                  <c:v>21.058098884634592</c:v>
                </c:pt>
                <c:pt idx="77">
                  <c:v>15.1315852778446</c:v>
                </c:pt>
                <c:pt idx="78">
                  <c:v>15.440533980582524</c:v>
                </c:pt>
                <c:pt idx="79">
                  <c:v>12.689361702127659</c:v>
                </c:pt>
                <c:pt idx="80">
                  <c:v>10.869033412887829</c:v>
                </c:pt>
                <c:pt idx="81">
                  <c:v>11.666202090592334</c:v>
                </c:pt>
                <c:pt idx="82">
                  <c:v>13.34411869860565</c:v>
                </c:pt>
                <c:pt idx="83">
                  <c:v>14.483266680698801</c:v>
                </c:pt>
                <c:pt idx="84">
                  <c:v>10.385397600162701</c:v>
                </c:pt>
                <c:pt idx="85">
                  <c:v>16.781944816501472</c:v>
                </c:pt>
                <c:pt idx="86">
                  <c:v>18.793110121927619</c:v>
                </c:pt>
                <c:pt idx="87">
                  <c:v>14.141859450021824</c:v>
                </c:pt>
                <c:pt idx="88">
                  <c:v>11.226350629938073</c:v>
                </c:pt>
                <c:pt idx="89">
                  <c:v>9.1425137362637354</c:v>
                </c:pt>
                <c:pt idx="90">
                  <c:v>19.151724137931033</c:v>
                </c:pt>
                <c:pt idx="91">
                  <c:v>21.03939962476548</c:v>
                </c:pt>
                <c:pt idx="92">
                  <c:v>20.855906696764485</c:v>
                </c:pt>
                <c:pt idx="93">
                  <c:v>20.611238532110093</c:v>
                </c:pt>
                <c:pt idx="94">
                  <c:v>20.925979680696663</c:v>
                </c:pt>
                <c:pt idx="95">
                  <c:v>20.548707753479125</c:v>
                </c:pt>
                <c:pt idx="96">
                  <c:v>21.890652557319225</c:v>
                </c:pt>
                <c:pt idx="97">
                  <c:v>23.948498521860898</c:v>
                </c:pt>
                <c:pt idx="98">
                  <c:v>16.262755102040817</c:v>
                </c:pt>
                <c:pt idx="99">
                  <c:v>17.023275968800299</c:v>
                </c:pt>
                <c:pt idx="100">
                  <c:v>21.254385964912281</c:v>
                </c:pt>
                <c:pt idx="101">
                  <c:v>27.148360826894969</c:v>
                </c:pt>
                <c:pt idx="102">
                  <c:v>24.621399176954732</c:v>
                </c:pt>
                <c:pt idx="103">
                  <c:v>24.940383250532292</c:v>
                </c:pt>
                <c:pt idx="104">
                  <c:v>20.392377885131509</c:v>
                </c:pt>
                <c:pt idx="105">
                  <c:v>28.081615481699622</c:v>
                </c:pt>
                <c:pt idx="106">
                  <c:v>26.492457573852924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D8-4456-A3F9-A9BC5BD4B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0624783"/>
        <c:axId val="360625743"/>
      </c:scatterChart>
      <c:valAx>
        <c:axId val="360624783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Jumlah SDN per 1000 penduduk usia 7-12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0625743"/>
        <c:crosses val="autoZero"/>
        <c:crossBetween val="midCat"/>
      </c:valAx>
      <c:valAx>
        <c:axId val="36062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Rasio Murid-Guru SDN (Pupil</a:t>
                </a:r>
                <a:r>
                  <a:rPr lang="en-US" b="1" baseline="0">
                    <a:solidFill>
                      <a:schemeClr val="tx1"/>
                    </a:solidFill>
                  </a:rPr>
                  <a:t>-Teacher Ratio)</a:t>
                </a:r>
                <a:endParaRPr lang="en-US" b="1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0624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'Regresi Linier Sederhana'!$X$1</c:f>
              <c:strCache>
                <c:ptCount val="1"/>
                <c:pt idx="0">
                  <c:v>PTR (Y)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8058617672790898E-2"/>
                  <c:y val="-0.115686060075823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'Regresi Linier Sederhana'!$W$2:$W$108</c:f>
              <c:numCache>
                <c:formatCode>0</c:formatCode>
                <c:ptCount val="107"/>
                <c:pt idx="0">
                  <c:v>413605.007661362</c:v>
                </c:pt>
                <c:pt idx="1">
                  <c:v>252019.40371038308</c:v>
                </c:pt>
                <c:pt idx="2">
                  <c:v>183384.69606935815</c:v>
                </c:pt>
                <c:pt idx="3">
                  <c:v>198760.47498439401</c:v>
                </c:pt>
                <c:pt idx="4">
                  <c:v>207003.57040743178</c:v>
                </c:pt>
                <c:pt idx="5">
                  <c:v>177675.97960627932</c:v>
                </c:pt>
                <c:pt idx="6">
                  <c:v>146031.38602724721</c:v>
                </c:pt>
                <c:pt idx="7">
                  <c:v>278473.09984225017</c:v>
                </c:pt>
                <c:pt idx="8">
                  <c:v>279384.70094734494</c:v>
                </c:pt>
                <c:pt idx="9">
                  <c:v>332963.71353554347</c:v>
                </c:pt>
                <c:pt idx="10">
                  <c:v>373238.7769002245</c:v>
                </c:pt>
                <c:pt idx="11">
                  <c:v>261347.51299326622</c:v>
                </c:pt>
                <c:pt idx="12">
                  <c:v>288218.13105522632</c:v>
                </c:pt>
                <c:pt idx="13">
                  <c:v>388103.20994381642</c:v>
                </c:pt>
                <c:pt idx="14">
                  <c:v>467476.63311578491</c:v>
                </c:pt>
                <c:pt idx="15">
                  <c:v>515166.78097675607</c:v>
                </c:pt>
                <c:pt idx="16">
                  <c:v>283564.5066502273</c:v>
                </c:pt>
                <c:pt idx="17">
                  <c:v>163704.91656884106</c:v>
                </c:pt>
                <c:pt idx="18">
                  <c:v>701878.35478399298</c:v>
                </c:pt>
                <c:pt idx="19">
                  <c:v>858502.05498321832</c:v>
                </c:pt>
                <c:pt idx="20">
                  <c:v>798191.16597702296</c:v>
                </c:pt>
                <c:pt idx="21">
                  <c:v>1097311.0493190719</c:v>
                </c:pt>
                <c:pt idx="22">
                  <c:v>540730.63581454859</c:v>
                </c:pt>
                <c:pt idx="23">
                  <c:v>418474.84310289583</c:v>
                </c:pt>
                <c:pt idx="24">
                  <c:v>494974.23682630394</c:v>
                </c:pt>
                <c:pt idx="25">
                  <c:v>414830.06948322523</c:v>
                </c:pt>
                <c:pt idx="26">
                  <c:v>531840.81513621809</c:v>
                </c:pt>
                <c:pt idx="27">
                  <c:v>292927.85698498867</c:v>
                </c:pt>
                <c:pt idx="28">
                  <c:v>288221.4146216829</c:v>
                </c:pt>
                <c:pt idx="29">
                  <c:v>300786.18078221573</c:v>
                </c:pt>
                <c:pt idx="30">
                  <c:v>252165.02940048042</c:v>
                </c:pt>
                <c:pt idx="31">
                  <c:v>287772.7235633966</c:v>
                </c:pt>
                <c:pt idx="32">
                  <c:v>323123.10064169078</c:v>
                </c:pt>
                <c:pt idx="33">
                  <c:v>224910.58771233392</c:v>
                </c:pt>
                <c:pt idx="34">
                  <c:v>246388.88129159692</c:v>
                </c:pt>
                <c:pt idx="35">
                  <c:v>308055.19884260325</c:v>
                </c:pt>
                <c:pt idx="36">
                  <c:v>246269.19229923247</c:v>
                </c:pt>
                <c:pt idx="37">
                  <c:v>409464.97636568651</c:v>
                </c:pt>
                <c:pt idx="38">
                  <c:v>270373.9908643869</c:v>
                </c:pt>
                <c:pt idx="39">
                  <c:v>368855.58120745479</c:v>
                </c:pt>
                <c:pt idx="40">
                  <c:v>353474.3231083735</c:v>
                </c:pt>
                <c:pt idx="41">
                  <c:v>249602.94171113244</c:v>
                </c:pt>
                <c:pt idx="42">
                  <c:v>252205.80559052882</c:v>
                </c:pt>
                <c:pt idx="43">
                  <c:v>369667.40764329082</c:v>
                </c:pt>
                <c:pt idx="44">
                  <c:v>279184.95881735167</c:v>
                </c:pt>
                <c:pt idx="45">
                  <c:v>333163.00409421552</c:v>
                </c:pt>
                <c:pt idx="46">
                  <c:v>206379.19805425103</c:v>
                </c:pt>
                <c:pt idx="47">
                  <c:v>210258.13082047601</c:v>
                </c:pt>
                <c:pt idx="48">
                  <c:v>314919.2837057077</c:v>
                </c:pt>
                <c:pt idx="49">
                  <c:v>327629.23292568652</c:v>
                </c:pt>
                <c:pt idx="50">
                  <c:v>225119.12062627918</c:v>
                </c:pt>
                <c:pt idx="51">
                  <c:v>266753.35198542906</c:v>
                </c:pt>
                <c:pt idx="52">
                  <c:v>254047.05331639855</c:v>
                </c:pt>
                <c:pt idx="53">
                  <c:v>202566.19615470123</c:v>
                </c:pt>
                <c:pt idx="54">
                  <c:v>1486812.1184368471</c:v>
                </c:pt>
                <c:pt idx="55">
                  <c:v>790563.30442534224</c:v>
                </c:pt>
                <c:pt idx="56">
                  <c:v>903664.94805697072</c:v>
                </c:pt>
                <c:pt idx="57">
                  <c:v>492513.07332723466</c:v>
                </c:pt>
                <c:pt idx="58">
                  <c:v>956520.70946007152</c:v>
                </c:pt>
                <c:pt idx="59">
                  <c:v>459164.70364374894</c:v>
                </c:pt>
                <c:pt idx="60">
                  <c:v>384822.54450312094</c:v>
                </c:pt>
                <c:pt idx="61">
                  <c:v>288161.02871068916</c:v>
                </c:pt>
                <c:pt idx="62">
                  <c:v>1204540.0885440938</c:v>
                </c:pt>
                <c:pt idx="63">
                  <c:v>282340.54965516378</c:v>
                </c:pt>
                <c:pt idx="64">
                  <c:v>273873.14749342878</c:v>
                </c:pt>
                <c:pt idx="65">
                  <c:v>282472.947145482</c:v>
                </c:pt>
                <c:pt idx="66">
                  <c:v>377568.92128197174</c:v>
                </c:pt>
                <c:pt idx="67">
                  <c:v>216425.54202910332</c:v>
                </c:pt>
                <c:pt idx="68">
                  <c:v>223260.99106762384</c:v>
                </c:pt>
                <c:pt idx="69">
                  <c:v>241837.87541707343</c:v>
                </c:pt>
                <c:pt idx="70">
                  <c:v>228946.75180476636</c:v>
                </c:pt>
                <c:pt idx="71">
                  <c:v>187408.61576110899</c:v>
                </c:pt>
                <c:pt idx="72">
                  <c:v>230561.2602891197</c:v>
                </c:pt>
                <c:pt idx="73">
                  <c:v>261298.25040844546</c:v>
                </c:pt>
                <c:pt idx="74">
                  <c:v>202345.42575768879</c:v>
                </c:pt>
                <c:pt idx="75">
                  <c:v>366466.28981287527</c:v>
                </c:pt>
                <c:pt idx="76">
                  <c:v>593844.21736605791</c:v>
                </c:pt>
                <c:pt idx="77">
                  <c:v>352493.97644115932</c:v>
                </c:pt>
                <c:pt idx="78">
                  <c:v>245172.60527732462</c:v>
                </c:pt>
                <c:pt idx="79">
                  <c:v>275165.43756449944</c:v>
                </c:pt>
                <c:pt idx="80">
                  <c:v>261650.86063190695</c:v>
                </c:pt>
                <c:pt idx="81">
                  <c:v>256750.54749549515</c:v>
                </c:pt>
                <c:pt idx="82">
                  <c:v>278598.48964665772</c:v>
                </c:pt>
                <c:pt idx="83">
                  <c:v>330549.8185317496</c:v>
                </c:pt>
                <c:pt idx="84">
                  <c:v>279061.6901029236</c:v>
                </c:pt>
                <c:pt idx="85">
                  <c:v>525571.08740503981</c:v>
                </c:pt>
                <c:pt idx="86">
                  <c:v>259611.42081725894</c:v>
                </c:pt>
                <c:pt idx="87">
                  <c:v>169485.61655111134</c:v>
                </c:pt>
                <c:pt idx="88">
                  <c:v>218401.14450059494</c:v>
                </c:pt>
                <c:pt idx="89">
                  <c:v>136459.21293075912</c:v>
                </c:pt>
                <c:pt idx="90">
                  <c:v>798807.3651046023</c:v>
                </c:pt>
                <c:pt idx="91">
                  <c:v>1076627.4252276416</c:v>
                </c:pt>
                <c:pt idx="92">
                  <c:v>528434.24069872394</c:v>
                </c:pt>
                <c:pt idx="93">
                  <c:v>677466.25101764512</c:v>
                </c:pt>
                <c:pt idx="94">
                  <c:v>579543.57949137501</c:v>
                </c:pt>
                <c:pt idx="95">
                  <c:v>1084318.1410356776</c:v>
                </c:pt>
                <c:pt idx="96">
                  <c:v>1012661.9251094178</c:v>
                </c:pt>
                <c:pt idx="97">
                  <c:v>1388944.6683276726</c:v>
                </c:pt>
                <c:pt idx="98">
                  <c:v>566948.835499309</c:v>
                </c:pt>
                <c:pt idx="99">
                  <c:v>248420.988364636</c:v>
                </c:pt>
                <c:pt idx="100">
                  <c:v>280892.87551921181</c:v>
                </c:pt>
                <c:pt idx="101">
                  <c:v>605241.81718298327</c:v>
                </c:pt>
                <c:pt idx="102">
                  <c:v>422494.86402443243</c:v>
                </c:pt>
                <c:pt idx="103">
                  <c:v>723201.45676380629</c:v>
                </c:pt>
                <c:pt idx="104">
                  <c:v>1189851.2569796769</c:v>
                </c:pt>
                <c:pt idx="105">
                  <c:v>270628.30840589578</c:v>
                </c:pt>
                <c:pt idx="106">
                  <c:v>767954.47733255941</c:v>
                </c:pt>
              </c:numCache>
            </c:numRef>
          </c:xVal>
          <c:yVal>
            <c:numRef>
              <c:f>'Regresi Linier Sederhana'!$X$2:$X$108</c:f>
              <c:numCache>
                <c:formatCode>0.00</c:formatCode>
                <c:ptCount val="107"/>
                <c:pt idx="0">
                  <c:v>30.831721601743393</c:v>
                </c:pt>
                <c:pt idx="1">
                  <c:v>26.058526266306263</c:v>
                </c:pt>
                <c:pt idx="2">
                  <c:v>21.500595074613202</c:v>
                </c:pt>
                <c:pt idx="3">
                  <c:v>26.803237663251739</c:v>
                </c:pt>
                <c:pt idx="4">
                  <c:v>23.363060167827175</c:v>
                </c:pt>
                <c:pt idx="5">
                  <c:v>19.779582656503813</c:v>
                </c:pt>
                <c:pt idx="6">
                  <c:v>15.057714192814176</c:v>
                </c:pt>
                <c:pt idx="7">
                  <c:v>16.649815868764648</c:v>
                </c:pt>
                <c:pt idx="8">
                  <c:v>23.397409514586613</c:v>
                </c:pt>
                <c:pt idx="9">
                  <c:v>18.285217103082534</c:v>
                </c:pt>
                <c:pt idx="10">
                  <c:v>16.693442897870199</c:v>
                </c:pt>
                <c:pt idx="11">
                  <c:v>22.073107798165136</c:v>
                </c:pt>
                <c:pt idx="12">
                  <c:v>18.587043418332186</c:v>
                </c:pt>
                <c:pt idx="13">
                  <c:v>22.329681032383736</c:v>
                </c:pt>
                <c:pt idx="14">
                  <c:v>25.821209894685282</c:v>
                </c:pt>
                <c:pt idx="15">
                  <c:v>26.198895637769187</c:v>
                </c:pt>
                <c:pt idx="16">
                  <c:v>23.59432466708941</c:v>
                </c:pt>
                <c:pt idx="17">
                  <c:v>14.296280087527352</c:v>
                </c:pt>
                <c:pt idx="18">
                  <c:v>26.705387729679227</c:v>
                </c:pt>
                <c:pt idx="19">
                  <c:v>22.456</c:v>
                </c:pt>
                <c:pt idx="20">
                  <c:v>24.952672200378622</c:v>
                </c:pt>
                <c:pt idx="21">
                  <c:v>21.439266615737203</c:v>
                </c:pt>
                <c:pt idx="22">
                  <c:v>28.194861851672322</c:v>
                </c:pt>
                <c:pt idx="23">
                  <c:v>32.788351107465132</c:v>
                </c:pt>
                <c:pt idx="24">
                  <c:v>27.625077591558039</c:v>
                </c:pt>
                <c:pt idx="25">
                  <c:v>22.007665772326561</c:v>
                </c:pt>
                <c:pt idx="26">
                  <c:v>17.276223776223777</c:v>
                </c:pt>
                <c:pt idx="27">
                  <c:v>19.36425611549258</c:v>
                </c:pt>
                <c:pt idx="28">
                  <c:v>19.051068188469419</c:v>
                </c:pt>
                <c:pt idx="29">
                  <c:v>17.168126520681266</c:v>
                </c:pt>
                <c:pt idx="30">
                  <c:v>17.179388393932097</c:v>
                </c:pt>
                <c:pt idx="31">
                  <c:v>17.867782426778241</c:v>
                </c:pt>
                <c:pt idx="32">
                  <c:v>15.143288844119869</c:v>
                </c:pt>
                <c:pt idx="33">
                  <c:v>19.67539267015707</c:v>
                </c:pt>
                <c:pt idx="34">
                  <c:v>16.555041831792163</c:v>
                </c:pt>
                <c:pt idx="35">
                  <c:v>13.6847801578354</c:v>
                </c:pt>
                <c:pt idx="36">
                  <c:v>14.840364244564208</c:v>
                </c:pt>
                <c:pt idx="37">
                  <c:v>12.614654717975752</c:v>
                </c:pt>
                <c:pt idx="38">
                  <c:v>11.880952380952381</c:v>
                </c:pt>
                <c:pt idx="39">
                  <c:v>14.529161747343565</c:v>
                </c:pt>
                <c:pt idx="40">
                  <c:v>14.410638771422212</c:v>
                </c:pt>
                <c:pt idx="41">
                  <c:v>20.698734616051308</c:v>
                </c:pt>
                <c:pt idx="42">
                  <c:v>14.79932735426009</c:v>
                </c:pt>
                <c:pt idx="43">
                  <c:v>16.536351165980797</c:v>
                </c:pt>
                <c:pt idx="44">
                  <c:v>15.719539375928678</c:v>
                </c:pt>
                <c:pt idx="45">
                  <c:v>14.36541737649063</c:v>
                </c:pt>
                <c:pt idx="46">
                  <c:v>17.062370062370061</c:v>
                </c:pt>
                <c:pt idx="47">
                  <c:v>19.795505617977529</c:v>
                </c:pt>
                <c:pt idx="48">
                  <c:v>15.868414604263661</c:v>
                </c:pt>
                <c:pt idx="49">
                  <c:v>19.032689450222882</c:v>
                </c:pt>
                <c:pt idx="50">
                  <c:v>17.432352066607194</c:v>
                </c:pt>
                <c:pt idx="51">
                  <c:v>18.128870292887029</c:v>
                </c:pt>
                <c:pt idx="52">
                  <c:v>20.908868601238996</c:v>
                </c:pt>
                <c:pt idx="53">
                  <c:v>21.20559016669473</c:v>
                </c:pt>
                <c:pt idx="54">
                  <c:v>18.862888482632542</c:v>
                </c:pt>
                <c:pt idx="55">
                  <c:v>17.258133333333333</c:v>
                </c:pt>
                <c:pt idx="56">
                  <c:v>17.366058906030855</c:v>
                </c:pt>
                <c:pt idx="57">
                  <c:v>17.666269368295591</c:v>
                </c:pt>
                <c:pt idx="58">
                  <c:v>20.558549222797929</c:v>
                </c:pt>
                <c:pt idx="59">
                  <c:v>12.059303824666953</c:v>
                </c:pt>
                <c:pt idx="60">
                  <c:v>17.369837870908533</c:v>
                </c:pt>
                <c:pt idx="61">
                  <c:v>14.185455700222294</c:v>
                </c:pt>
                <c:pt idx="62">
                  <c:v>17.615126050420169</c:v>
                </c:pt>
                <c:pt idx="63">
                  <c:v>11.226369656833233</c:v>
                </c:pt>
                <c:pt idx="64">
                  <c:v>11.549636285836543</c:v>
                </c:pt>
                <c:pt idx="65">
                  <c:v>12.391864208369915</c:v>
                </c:pt>
                <c:pt idx="66">
                  <c:v>11.339804214368675</c:v>
                </c:pt>
                <c:pt idx="67">
                  <c:v>13.277820710973725</c:v>
                </c:pt>
                <c:pt idx="68">
                  <c:v>19.794729378397541</c:v>
                </c:pt>
                <c:pt idx="69">
                  <c:v>15.132928475033738</c:v>
                </c:pt>
                <c:pt idx="70">
                  <c:v>18.659330367595413</c:v>
                </c:pt>
                <c:pt idx="71">
                  <c:v>16.116328385337777</c:v>
                </c:pt>
                <c:pt idx="72">
                  <c:v>11.050336254330547</c:v>
                </c:pt>
                <c:pt idx="73">
                  <c:v>8.9286145183993568</c:v>
                </c:pt>
                <c:pt idx="74">
                  <c:v>15.377447815795136</c:v>
                </c:pt>
                <c:pt idx="75">
                  <c:v>18.142308922289736</c:v>
                </c:pt>
                <c:pt idx="76">
                  <c:v>21.058098884634592</c:v>
                </c:pt>
                <c:pt idx="77">
                  <c:v>15.1315852778446</c:v>
                </c:pt>
                <c:pt idx="78">
                  <c:v>15.440533980582524</c:v>
                </c:pt>
                <c:pt idx="79">
                  <c:v>12.689361702127659</c:v>
                </c:pt>
                <c:pt idx="80">
                  <c:v>10.869033412887829</c:v>
                </c:pt>
                <c:pt idx="81">
                  <c:v>11.666202090592334</c:v>
                </c:pt>
                <c:pt idx="82">
                  <c:v>13.34411869860565</c:v>
                </c:pt>
                <c:pt idx="83">
                  <c:v>14.483266680698801</c:v>
                </c:pt>
                <c:pt idx="84">
                  <c:v>10.385397600162701</c:v>
                </c:pt>
                <c:pt idx="85">
                  <c:v>16.781944816501472</c:v>
                </c:pt>
                <c:pt idx="86">
                  <c:v>18.793110121927619</c:v>
                </c:pt>
                <c:pt idx="87">
                  <c:v>14.141859450021824</c:v>
                </c:pt>
                <c:pt idx="88">
                  <c:v>11.226350629938073</c:v>
                </c:pt>
                <c:pt idx="89">
                  <c:v>9.1425137362637354</c:v>
                </c:pt>
                <c:pt idx="90">
                  <c:v>19.151724137931033</c:v>
                </c:pt>
                <c:pt idx="91">
                  <c:v>21.03939962476548</c:v>
                </c:pt>
                <c:pt idx="92">
                  <c:v>20.855906696764485</c:v>
                </c:pt>
                <c:pt idx="93">
                  <c:v>20.611238532110093</c:v>
                </c:pt>
                <c:pt idx="94">
                  <c:v>20.925979680696663</c:v>
                </c:pt>
                <c:pt idx="95">
                  <c:v>20.548707753479125</c:v>
                </c:pt>
                <c:pt idx="96">
                  <c:v>21.890652557319225</c:v>
                </c:pt>
                <c:pt idx="97">
                  <c:v>23.948498521860898</c:v>
                </c:pt>
                <c:pt idx="98">
                  <c:v>16.262755102040817</c:v>
                </c:pt>
                <c:pt idx="99">
                  <c:v>17.023275968800299</c:v>
                </c:pt>
                <c:pt idx="100">
                  <c:v>21.254385964912281</c:v>
                </c:pt>
                <c:pt idx="101">
                  <c:v>27.148360826894969</c:v>
                </c:pt>
                <c:pt idx="102">
                  <c:v>24.621399176954732</c:v>
                </c:pt>
                <c:pt idx="103">
                  <c:v>24.940383250532292</c:v>
                </c:pt>
                <c:pt idx="104">
                  <c:v>20.392377885131509</c:v>
                </c:pt>
                <c:pt idx="105">
                  <c:v>28.081615481699622</c:v>
                </c:pt>
                <c:pt idx="106">
                  <c:v>26.492457573852924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29-45D8-B8A3-A70D2A564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4438271"/>
        <c:axId val="394441151"/>
      </c:scatterChart>
      <c:valAx>
        <c:axId val="3944382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PADPC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441151"/>
        <c:crosses val="autoZero"/>
        <c:crossBetween val="midCat"/>
      </c:valAx>
      <c:valAx>
        <c:axId val="39444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4382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chart" Target="../charts/chart2.xml"/><Relationship Id="rId1" Type="http://schemas.openxmlformats.org/officeDocument/2006/relationships/image" Target="../media/image2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377825</xdr:colOff>
      <xdr:row>1</xdr:row>
      <xdr:rowOff>41274</xdr:rowOff>
    </xdr:from>
    <xdr:to>
      <xdr:col>35</xdr:col>
      <xdr:colOff>292100</xdr:colOff>
      <xdr:row>18</xdr:row>
      <xdr:rowOff>158749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D637AE-1259-B785-85F0-AD7430D53D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25400</xdr:rowOff>
        </xdr:from>
        <xdr:to>
          <xdr:col>10</xdr:col>
          <xdr:colOff>444500</xdr:colOff>
          <xdr:row>17</xdr:row>
          <xdr:rowOff>88900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12</xdr:col>
      <xdr:colOff>25400</xdr:colOff>
      <xdr:row>2</xdr:row>
      <xdr:rowOff>38100</xdr:rowOff>
    </xdr:from>
    <xdr:to>
      <xdr:col>15</xdr:col>
      <xdr:colOff>339725</xdr:colOff>
      <xdr:row>4</xdr:row>
      <xdr:rowOff>28207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6FD151-545F-4CC6-B475-F31CE45EB17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 t="48175"/>
        <a:stretch/>
      </xdr:blipFill>
      <xdr:spPr bwMode="auto">
        <a:xfrm>
          <a:off x="9169400" y="406400"/>
          <a:ext cx="2143125" cy="358407"/>
        </a:xfrm>
        <a:prstGeom prst="rect">
          <a:avLst/>
        </a:prstGeom>
        <a:noFill/>
        <a:ln w="9525">
          <a:solidFill>
            <a:sysClr val="windowText" lastClr="000000"/>
          </a:solidFill>
          <a:miter lim="800000"/>
          <a:headEnd/>
          <a:tailEnd/>
        </a:ln>
      </xdr:spPr>
    </xdr:pic>
    <xdr:clientData/>
  </xdr:twoCellAnchor>
  <xdr:twoCellAnchor>
    <xdr:from>
      <xdr:col>24</xdr:col>
      <xdr:colOff>250825</xdr:colOff>
      <xdr:row>1</xdr:row>
      <xdr:rowOff>50800</xdr:rowOff>
    </xdr:from>
    <xdr:to>
      <xdr:col>31</xdr:col>
      <xdr:colOff>555625</xdr:colOff>
      <xdr:row>16</xdr:row>
      <xdr:rowOff>31750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7C605E-F74A-FD95-119B-3A0BD87825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40</xdr:col>
      <xdr:colOff>276226</xdr:colOff>
      <xdr:row>6</xdr:row>
      <xdr:rowOff>95251</xdr:rowOff>
    </xdr:from>
    <xdr:to>
      <xdr:col>41</xdr:col>
      <xdr:colOff>485776</xdr:colOff>
      <xdr:row>8</xdr:row>
      <xdr:rowOff>147321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5BA226-24A7-4AC2-B5BA-A90F64C77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720176" y="1212851"/>
          <a:ext cx="819150" cy="42037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40</xdr:col>
      <xdr:colOff>238125</xdr:colOff>
      <xdr:row>8</xdr:row>
      <xdr:rowOff>190500</xdr:rowOff>
    </xdr:from>
    <xdr:to>
      <xdr:col>41</xdr:col>
      <xdr:colOff>498294</xdr:colOff>
      <xdr:row>11</xdr:row>
      <xdr:rowOff>75565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FF7CDC5-D4A7-41D6-A70A-D48E8C180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682075" y="1676400"/>
          <a:ext cx="869769" cy="44386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37</xdr:col>
      <xdr:colOff>1</xdr:colOff>
      <xdr:row>6</xdr:row>
      <xdr:rowOff>133350</xdr:rowOff>
    </xdr:from>
    <xdr:to>
      <xdr:col>39</xdr:col>
      <xdr:colOff>629921</xdr:colOff>
      <xdr:row>8</xdr:row>
      <xdr:rowOff>112304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A908C96-F7A7-48B4-A711-B94EB81BA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399251" y="1250950"/>
          <a:ext cx="1874520" cy="34725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37</xdr:col>
      <xdr:colOff>0</xdr:colOff>
      <xdr:row>9</xdr:row>
      <xdr:rowOff>47626</xdr:rowOff>
    </xdr:from>
    <xdr:to>
      <xdr:col>39</xdr:col>
      <xdr:colOff>590550</xdr:colOff>
      <xdr:row>10</xdr:row>
      <xdr:rowOff>174535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5361C0D-5655-48DA-AFFA-BEB07EA34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9399250" y="1724026"/>
          <a:ext cx="1835150" cy="311059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40</xdr:col>
      <xdr:colOff>228600</xdr:colOff>
      <xdr:row>22</xdr:row>
      <xdr:rowOff>171451</xdr:rowOff>
    </xdr:from>
    <xdr:to>
      <xdr:col>43</xdr:col>
      <xdr:colOff>344169</xdr:colOff>
      <xdr:row>24</xdr:row>
      <xdr:rowOff>152401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5D00450-23C3-44D4-AB8D-CF4648FE0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1672550" y="4292601"/>
          <a:ext cx="1944369" cy="3492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40</xdr:col>
      <xdr:colOff>285750</xdr:colOff>
      <xdr:row>15</xdr:row>
      <xdr:rowOff>66676</xdr:rowOff>
    </xdr:from>
    <xdr:to>
      <xdr:col>44</xdr:col>
      <xdr:colOff>368300</xdr:colOff>
      <xdr:row>16</xdr:row>
      <xdr:rowOff>92521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C5434135-7486-4434-92FA-66E742ACA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729700" y="2873376"/>
          <a:ext cx="2520950" cy="20999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40</xdr:col>
      <xdr:colOff>295275</xdr:colOff>
      <xdr:row>12</xdr:row>
      <xdr:rowOff>104775</xdr:rowOff>
    </xdr:from>
    <xdr:to>
      <xdr:col>41</xdr:col>
      <xdr:colOff>278495</xdr:colOff>
      <xdr:row>15</xdr:row>
      <xdr:rowOff>20355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95FA930-1FAD-42F1-BDEA-DDB519358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1739225" y="2352675"/>
          <a:ext cx="592820" cy="46803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9DBCE-D34B-4790-986E-0576CB1ADFF4}">
  <dimension ref="A1:K108"/>
  <sheetViews>
    <sheetView workbookViewId="0">
      <pane ySplit="1" topLeftCell="A2" activePane="bottomLeft" state="frozen"/>
      <selection pane="bottomLeft" activeCell="H2" sqref="H2"/>
    </sheetView>
  </sheetViews>
  <sheetFormatPr defaultRowHeight="14.5"/>
  <cols>
    <col min="1" max="1" width="8.7265625" style="2"/>
    <col min="2" max="2" width="22.81640625" style="2" bestFit="1" customWidth="1"/>
    <col min="3" max="5" width="8.7265625" style="2"/>
    <col min="6" max="7" width="11.81640625" style="2" bestFit="1" customWidth="1"/>
    <col min="8" max="8" width="9.7265625" style="2" customWidth="1"/>
    <col min="9" max="9" width="8.7265625" style="2"/>
    <col min="10" max="10" width="10.7265625" style="2" customWidth="1"/>
    <col min="11" max="16384" width="8.7265625" style="2"/>
  </cols>
  <sheetData>
    <row r="1" spans="1:11">
      <c r="A1" s="1" t="s">
        <v>0</v>
      </c>
      <c r="B1" s="1" t="s">
        <v>1</v>
      </c>
      <c r="C1" s="1" t="s">
        <v>2</v>
      </c>
      <c r="D1" s="1" t="s">
        <v>118</v>
      </c>
      <c r="E1" s="1" t="s">
        <v>115</v>
      </c>
      <c r="F1" s="1" t="s">
        <v>116</v>
      </c>
      <c r="G1" s="1" t="s">
        <v>117</v>
      </c>
      <c r="H1" s="1" t="s">
        <v>123</v>
      </c>
    </row>
    <row r="2" spans="1:11">
      <c r="A2" s="2" t="s">
        <v>3</v>
      </c>
      <c r="B2" s="2" t="s">
        <v>4</v>
      </c>
      <c r="C2" s="2">
        <v>3201</v>
      </c>
      <c r="D2" s="9">
        <v>30.831721601743393</v>
      </c>
      <c r="E2" s="3">
        <v>413605.007661362</v>
      </c>
      <c r="F2" s="5">
        <v>821.1665534342826</v>
      </c>
      <c r="G2" s="6">
        <v>2.4550478042198818</v>
      </c>
      <c r="H2" s="2">
        <v>1</v>
      </c>
      <c r="J2" s="1" t="s">
        <v>192</v>
      </c>
    </row>
    <row r="3" spans="1:11">
      <c r="A3" s="2" t="s">
        <v>3</v>
      </c>
      <c r="B3" s="2" t="s">
        <v>5</v>
      </c>
      <c r="C3" s="2">
        <v>3202</v>
      </c>
      <c r="D3" s="9">
        <v>26.058526266306263</v>
      </c>
      <c r="E3" s="3">
        <v>252019.40371038308</v>
      </c>
      <c r="F3" s="5">
        <v>815.80330304028246</v>
      </c>
      <c r="G3" s="6">
        <v>4.0850073922517991</v>
      </c>
      <c r="H3" s="2">
        <v>1</v>
      </c>
      <c r="J3" s="1" t="s">
        <v>118</v>
      </c>
      <c r="K3" s="2" t="s">
        <v>119</v>
      </c>
    </row>
    <row r="4" spans="1:11">
      <c r="A4" s="2" t="s">
        <v>3</v>
      </c>
      <c r="B4" s="2" t="s">
        <v>6</v>
      </c>
      <c r="C4" s="2">
        <v>3203</v>
      </c>
      <c r="D4" s="9">
        <v>21.500595074613202</v>
      </c>
      <c r="E4" s="3">
        <v>183384.69606935815</v>
      </c>
      <c r="F4" s="5">
        <v>955.58740383176769</v>
      </c>
      <c r="G4" s="6">
        <v>4.8468001669409642</v>
      </c>
      <c r="H4" s="2">
        <v>1</v>
      </c>
      <c r="J4" s="1" t="s">
        <v>115</v>
      </c>
      <c r="K4" s="2" t="s">
        <v>122</v>
      </c>
    </row>
    <row r="5" spans="1:11">
      <c r="A5" s="2" t="s">
        <v>3</v>
      </c>
      <c r="B5" s="2" t="s">
        <v>7</v>
      </c>
      <c r="C5" s="2">
        <v>3204</v>
      </c>
      <c r="D5" s="9">
        <v>26.803237663251739</v>
      </c>
      <c r="E5" s="3">
        <v>198760.47498439401</v>
      </c>
      <c r="F5" s="5">
        <v>938.43306820406053</v>
      </c>
      <c r="G5" s="6">
        <v>3.3706751264003172</v>
      </c>
      <c r="H5" s="2">
        <v>1</v>
      </c>
      <c r="J5" s="1" t="s">
        <v>116</v>
      </c>
      <c r="K5" s="2" t="s">
        <v>121</v>
      </c>
    </row>
    <row r="6" spans="1:11">
      <c r="A6" s="2" t="s">
        <v>3</v>
      </c>
      <c r="B6" s="2" t="s">
        <v>8</v>
      </c>
      <c r="C6" s="2">
        <v>3205</v>
      </c>
      <c r="D6" s="9">
        <v>23.363060167827175</v>
      </c>
      <c r="E6" s="3">
        <v>207003.57040743178</v>
      </c>
      <c r="F6" s="5">
        <v>893.69586626600335</v>
      </c>
      <c r="G6" s="6">
        <v>4.6936946036716245</v>
      </c>
      <c r="H6" s="2">
        <v>1</v>
      </c>
      <c r="J6" s="1" t="s">
        <v>117</v>
      </c>
      <c r="K6" s="2" t="s">
        <v>120</v>
      </c>
    </row>
    <row r="7" spans="1:11">
      <c r="A7" s="2" t="s">
        <v>3</v>
      </c>
      <c r="B7" s="2" t="s">
        <v>9</v>
      </c>
      <c r="C7" s="2">
        <v>3206</v>
      </c>
      <c r="D7" s="9">
        <v>19.779582656503813</v>
      </c>
      <c r="E7" s="3">
        <v>177675.97960627932</v>
      </c>
      <c r="F7" s="5">
        <v>862.05334058330266</v>
      </c>
      <c r="G7" s="6">
        <v>5.7040200013860236</v>
      </c>
      <c r="H7" s="2">
        <v>1</v>
      </c>
      <c r="J7" s="1" t="s">
        <v>123</v>
      </c>
      <c r="K7" s="2" t="s">
        <v>124</v>
      </c>
    </row>
    <row r="8" spans="1:11">
      <c r="A8" s="2" t="s">
        <v>3</v>
      </c>
      <c r="B8" s="2" t="s">
        <v>10</v>
      </c>
      <c r="C8" s="2">
        <v>3207</v>
      </c>
      <c r="D8" s="9">
        <v>15.057714192814176</v>
      </c>
      <c r="E8" s="3">
        <v>146031.38602724721</v>
      </c>
      <c r="F8" s="5">
        <v>884.88598796304143</v>
      </c>
      <c r="G8" s="6">
        <v>6.9791754965951798</v>
      </c>
      <c r="H8" s="2">
        <v>1</v>
      </c>
    </row>
    <row r="9" spans="1:11">
      <c r="A9" s="2" t="s">
        <v>3</v>
      </c>
      <c r="B9" s="2" t="s">
        <v>11</v>
      </c>
      <c r="C9" s="2">
        <v>3208</v>
      </c>
      <c r="D9" s="9">
        <v>16.649815868764648</v>
      </c>
      <c r="E9" s="3">
        <v>278473.09984225017</v>
      </c>
      <c r="F9" s="5">
        <v>996.03062644108684</v>
      </c>
      <c r="G9" s="6">
        <v>6.2361971844688533</v>
      </c>
      <c r="H9" s="2">
        <v>1</v>
      </c>
    </row>
    <row r="10" spans="1:11">
      <c r="A10" s="2" t="s">
        <v>3</v>
      </c>
      <c r="B10" s="2" t="s">
        <v>12</v>
      </c>
      <c r="C10" s="2">
        <v>3209</v>
      </c>
      <c r="D10" s="9">
        <v>23.397409514586613</v>
      </c>
      <c r="E10" s="3">
        <v>279384.70094734494</v>
      </c>
      <c r="F10" s="5">
        <v>891.0343174889166</v>
      </c>
      <c r="G10" s="6">
        <v>3.9318886822847556</v>
      </c>
      <c r="H10" s="2">
        <v>1</v>
      </c>
    </row>
    <row r="11" spans="1:11">
      <c r="A11" s="2" t="s">
        <v>3</v>
      </c>
      <c r="B11" s="2" t="s">
        <v>13</v>
      </c>
      <c r="C11" s="2">
        <v>3210</v>
      </c>
      <c r="D11" s="9">
        <v>18.285217103082534</v>
      </c>
      <c r="E11" s="3">
        <v>332963.71353554347</v>
      </c>
      <c r="F11" s="5">
        <v>936.27206542335693</v>
      </c>
      <c r="G11" s="6">
        <v>5.4851899870350058</v>
      </c>
      <c r="H11" s="2">
        <v>1</v>
      </c>
    </row>
    <row r="12" spans="1:11">
      <c r="A12" s="2" t="s">
        <v>3</v>
      </c>
      <c r="B12" s="2" t="s">
        <v>14</v>
      </c>
      <c r="C12" s="2">
        <v>3211</v>
      </c>
      <c r="D12" s="9">
        <v>16.693442897870199</v>
      </c>
      <c r="E12" s="3">
        <v>373238.7769002245</v>
      </c>
      <c r="F12" s="5">
        <v>995.77953843497608</v>
      </c>
      <c r="G12" s="6">
        <v>5.5825196155543191</v>
      </c>
      <c r="H12" s="2">
        <v>1</v>
      </c>
    </row>
    <row r="13" spans="1:11">
      <c r="A13" s="2" t="s">
        <v>3</v>
      </c>
      <c r="B13" s="2" t="s">
        <v>15</v>
      </c>
      <c r="C13" s="2">
        <v>3212</v>
      </c>
      <c r="D13" s="9">
        <v>22.073107798165136</v>
      </c>
      <c r="E13" s="3">
        <v>261347.51299326622</v>
      </c>
      <c r="F13" s="5">
        <v>874.1034362991835</v>
      </c>
      <c r="G13" s="6">
        <v>4.7743223053471304</v>
      </c>
      <c r="H13" s="2">
        <v>1</v>
      </c>
    </row>
    <row r="14" spans="1:11">
      <c r="A14" s="2" t="s">
        <v>3</v>
      </c>
      <c r="B14" s="2" t="s">
        <v>16</v>
      </c>
      <c r="C14" s="2">
        <v>3213</v>
      </c>
      <c r="D14" s="9">
        <v>18.587043418332186</v>
      </c>
      <c r="E14" s="3">
        <v>288218.13105522632</v>
      </c>
      <c r="F14" s="5">
        <v>921.6072624644778</v>
      </c>
      <c r="G14" s="6">
        <v>5.514478758201812</v>
      </c>
      <c r="H14" s="2">
        <v>1</v>
      </c>
    </row>
    <row r="15" spans="1:11">
      <c r="A15" s="2" t="s">
        <v>3</v>
      </c>
      <c r="B15" s="2" t="s">
        <v>17</v>
      </c>
      <c r="C15" s="2">
        <v>3214</v>
      </c>
      <c r="D15" s="9">
        <v>22.329681032383736</v>
      </c>
      <c r="E15" s="3">
        <v>388103.20994381642</v>
      </c>
      <c r="F15" s="5">
        <v>907.88255461137237</v>
      </c>
      <c r="G15" s="6">
        <v>3.4650606385611749</v>
      </c>
      <c r="H15" s="2">
        <v>1</v>
      </c>
    </row>
    <row r="16" spans="1:11">
      <c r="A16" s="2" t="s">
        <v>3</v>
      </c>
      <c r="B16" s="2" t="s">
        <v>18</v>
      </c>
      <c r="C16" s="2">
        <v>3215</v>
      </c>
      <c r="D16" s="9">
        <v>25.821209894685282</v>
      </c>
      <c r="E16" s="3">
        <v>467476.63311578491</v>
      </c>
      <c r="F16" s="5">
        <v>984.06279007944636</v>
      </c>
      <c r="G16" s="6">
        <v>3.7130169134021607</v>
      </c>
      <c r="H16" s="2">
        <v>1</v>
      </c>
    </row>
    <row r="17" spans="1:8">
      <c r="A17" s="2" t="s">
        <v>3</v>
      </c>
      <c r="B17" s="2" t="s">
        <v>19</v>
      </c>
      <c r="C17" s="2">
        <v>3216</v>
      </c>
      <c r="D17" s="9">
        <v>26.198895637769187</v>
      </c>
      <c r="E17" s="3">
        <v>515166.78097675607</v>
      </c>
      <c r="F17" s="5">
        <v>763.60999608986378</v>
      </c>
      <c r="G17" s="6">
        <v>1.7372883453194681</v>
      </c>
      <c r="H17" s="2">
        <v>1</v>
      </c>
    </row>
    <row r="18" spans="1:8">
      <c r="A18" s="2" t="s">
        <v>3</v>
      </c>
      <c r="B18" s="2" t="s">
        <v>20</v>
      </c>
      <c r="C18" s="2">
        <v>3217</v>
      </c>
      <c r="D18" s="9">
        <v>23.59432466708941</v>
      </c>
      <c r="E18" s="3">
        <v>283564.5066502273</v>
      </c>
      <c r="F18" s="5">
        <v>851.91194385450467</v>
      </c>
      <c r="G18" s="6">
        <v>3.6276803329057019</v>
      </c>
      <c r="H18" s="2">
        <v>1</v>
      </c>
    </row>
    <row r="19" spans="1:8">
      <c r="A19" s="2" t="s">
        <v>3</v>
      </c>
      <c r="B19" s="2" t="s">
        <v>21</v>
      </c>
      <c r="C19" s="2">
        <v>3218</v>
      </c>
      <c r="D19" s="9">
        <v>14.296280087527352</v>
      </c>
      <c r="E19" s="3">
        <v>163704.91656884106</v>
      </c>
      <c r="F19" s="5">
        <v>853.49654902982161</v>
      </c>
      <c r="G19" s="6">
        <v>7.396796457872119</v>
      </c>
      <c r="H19" s="2">
        <v>1</v>
      </c>
    </row>
    <row r="20" spans="1:8">
      <c r="A20" s="2" t="s">
        <v>3</v>
      </c>
      <c r="B20" s="2" t="s">
        <v>22</v>
      </c>
      <c r="C20" s="2">
        <v>3271</v>
      </c>
      <c r="D20" s="9">
        <v>26.705387729679227</v>
      </c>
      <c r="E20" s="3">
        <v>701878.35478399298</v>
      </c>
      <c r="F20" s="5">
        <v>1012.4985797068515</v>
      </c>
      <c r="G20" s="6">
        <v>1.9978790288982313</v>
      </c>
      <c r="H20" s="2">
        <v>0</v>
      </c>
    </row>
    <row r="21" spans="1:8">
      <c r="A21" s="2" t="s">
        <v>3</v>
      </c>
      <c r="B21" s="2" t="s">
        <v>23</v>
      </c>
      <c r="C21" s="2">
        <v>3272</v>
      </c>
      <c r="D21" s="9">
        <v>22.456</v>
      </c>
      <c r="E21" s="3">
        <v>858502.05498321832</v>
      </c>
      <c r="F21" s="5">
        <v>1018.401922316513</v>
      </c>
      <c r="G21" s="6">
        <v>3.1024728533625332</v>
      </c>
      <c r="H21" s="2">
        <v>0</v>
      </c>
    </row>
    <row r="22" spans="1:8">
      <c r="A22" s="2" t="s">
        <v>3</v>
      </c>
      <c r="B22" s="2" t="s">
        <v>24</v>
      </c>
      <c r="C22" s="2">
        <v>3273</v>
      </c>
      <c r="D22" s="9">
        <v>24.952672200378622</v>
      </c>
      <c r="E22" s="3">
        <v>798191.16597702296</v>
      </c>
      <c r="F22" s="5">
        <v>1063.5775562897361</v>
      </c>
      <c r="G22" s="6">
        <v>1.2678493757924059</v>
      </c>
      <c r="H22" s="2">
        <v>0</v>
      </c>
    </row>
    <row r="23" spans="1:8">
      <c r="A23" s="2" t="s">
        <v>3</v>
      </c>
      <c r="B23" s="2" t="s">
        <v>25</v>
      </c>
      <c r="C23" s="2">
        <v>3274</v>
      </c>
      <c r="D23" s="9">
        <v>21.439266615737203</v>
      </c>
      <c r="E23" s="3">
        <v>1097311.0493190719</v>
      </c>
      <c r="F23" s="5">
        <v>1231.7160489617784</v>
      </c>
      <c r="G23" s="6">
        <v>4.5688567629308876</v>
      </c>
      <c r="H23" s="2">
        <v>0</v>
      </c>
    </row>
    <row r="24" spans="1:8">
      <c r="A24" s="2" t="s">
        <v>3</v>
      </c>
      <c r="B24" s="2" t="s">
        <v>26</v>
      </c>
      <c r="C24" s="2">
        <v>3275</v>
      </c>
      <c r="D24" s="9">
        <v>28.194861851672322</v>
      </c>
      <c r="E24" s="3">
        <v>540730.63581454859</v>
      </c>
      <c r="F24" s="5">
        <v>1000.3033461412816</v>
      </c>
      <c r="G24" s="6">
        <v>1.6645147239550115</v>
      </c>
      <c r="H24" s="2">
        <v>0</v>
      </c>
    </row>
    <row r="25" spans="1:8">
      <c r="A25" s="2" t="s">
        <v>3</v>
      </c>
      <c r="B25" s="2" t="s">
        <v>27</v>
      </c>
      <c r="C25" s="2">
        <v>3276</v>
      </c>
      <c r="D25" s="9">
        <v>32.788351107465132</v>
      </c>
      <c r="E25" s="3">
        <v>418474.84310289583</v>
      </c>
      <c r="F25" s="5">
        <v>732.4120657453991</v>
      </c>
      <c r="G25" s="6">
        <v>1.1873345206678541</v>
      </c>
      <c r="H25" s="2">
        <v>0</v>
      </c>
    </row>
    <row r="26" spans="1:8">
      <c r="A26" s="2" t="s">
        <v>3</v>
      </c>
      <c r="B26" s="2" t="s">
        <v>28</v>
      </c>
      <c r="C26" s="2">
        <v>3277</v>
      </c>
      <c r="D26" s="9">
        <v>27.625077591558039</v>
      </c>
      <c r="E26" s="3">
        <v>494974.23682630394</v>
      </c>
      <c r="F26" s="5">
        <v>912.63022892180118</v>
      </c>
      <c r="G26" s="6">
        <v>1.7744514134120417</v>
      </c>
      <c r="H26" s="2">
        <v>0</v>
      </c>
    </row>
    <row r="27" spans="1:8">
      <c r="A27" s="2" t="s">
        <v>3</v>
      </c>
      <c r="B27" s="2" t="s">
        <v>29</v>
      </c>
      <c r="C27" s="2">
        <v>3278</v>
      </c>
      <c r="D27" s="9">
        <v>22.007665772326561</v>
      </c>
      <c r="E27" s="3">
        <v>414830.06948322523</v>
      </c>
      <c r="F27" s="5">
        <v>876.76844922707164</v>
      </c>
      <c r="G27" s="6">
        <v>2.7448516960725406</v>
      </c>
      <c r="H27" s="2">
        <v>0</v>
      </c>
    </row>
    <row r="28" spans="1:8">
      <c r="A28" s="2" t="s">
        <v>3</v>
      </c>
      <c r="B28" s="2" t="s">
        <v>30</v>
      </c>
      <c r="C28" s="2">
        <v>3279</v>
      </c>
      <c r="D28" s="9">
        <v>17.276223776223777</v>
      </c>
      <c r="E28" s="3">
        <v>531840.81513621809</v>
      </c>
      <c r="F28" s="5">
        <v>886.60544293873886</v>
      </c>
      <c r="G28" s="6">
        <v>4.5917795945794602</v>
      </c>
      <c r="H28" s="2">
        <v>0</v>
      </c>
    </row>
    <row r="29" spans="1:8">
      <c r="A29" s="2" t="s">
        <v>31</v>
      </c>
      <c r="B29" s="2" t="s">
        <v>32</v>
      </c>
      <c r="C29" s="2">
        <v>3301</v>
      </c>
      <c r="D29" s="9">
        <v>19.36425611549258</v>
      </c>
      <c r="E29" s="3">
        <v>292927.85698498867</v>
      </c>
      <c r="F29" s="5">
        <v>917.18826901363593</v>
      </c>
      <c r="G29" s="6">
        <v>5.6570452505717839</v>
      </c>
      <c r="H29" s="2">
        <v>1</v>
      </c>
    </row>
    <row r="30" spans="1:8">
      <c r="A30" s="2" t="s">
        <v>31</v>
      </c>
      <c r="B30" s="2" t="s">
        <v>33</v>
      </c>
      <c r="C30" s="2">
        <v>3302</v>
      </c>
      <c r="D30" s="9">
        <v>19.051068188469419</v>
      </c>
      <c r="E30" s="3">
        <v>288221.4146216829</v>
      </c>
      <c r="F30" s="5">
        <v>895.69194452640897</v>
      </c>
      <c r="G30" s="6">
        <v>4.9713266706864925</v>
      </c>
      <c r="H30" s="2">
        <v>1</v>
      </c>
    </row>
    <row r="31" spans="1:8">
      <c r="A31" s="2" t="s">
        <v>31</v>
      </c>
      <c r="B31" s="2" t="s">
        <v>34</v>
      </c>
      <c r="C31" s="2">
        <v>3303</v>
      </c>
      <c r="D31" s="9">
        <v>17.168126520681266</v>
      </c>
      <c r="E31" s="3">
        <v>300786.18078221573</v>
      </c>
      <c r="F31" s="5">
        <v>775.69094358211146</v>
      </c>
      <c r="G31" s="6">
        <v>4.8106652133357093</v>
      </c>
      <c r="H31" s="2">
        <v>1</v>
      </c>
    </row>
    <row r="32" spans="1:8">
      <c r="A32" s="2" t="s">
        <v>31</v>
      </c>
      <c r="B32" s="2" t="s">
        <v>35</v>
      </c>
      <c r="C32" s="2">
        <v>3304</v>
      </c>
      <c r="D32" s="9">
        <v>17.179388393932097</v>
      </c>
      <c r="E32" s="3">
        <v>252165.02940048042</v>
      </c>
      <c r="F32" s="5">
        <v>805.31446978371844</v>
      </c>
      <c r="G32" s="6">
        <v>6.7634814806887622</v>
      </c>
      <c r="H32" s="2">
        <v>1</v>
      </c>
    </row>
    <row r="33" spans="1:8">
      <c r="A33" s="2" t="s">
        <v>31</v>
      </c>
      <c r="B33" s="2" t="s">
        <v>36</v>
      </c>
      <c r="C33" s="2">
        <v>3305</v>
      </c>
      <c r="D33" s="9">
        <v>17.867782426778241</v>
      </c>
      <c r="E33" s="3">
        <v>287772.7235633966</v>
      </c>
      <c r="F33" s="5">
        <v>860.2076386783873</v>
      </c>
      <c r="G33" s="6">
        <v>5.9033040315247041</v>
      </c>
      <c r="H33" s="2">
        <v>1</v>
      </c>
    </row>
    <row r="34" spans="1:8">
      <c r="A34" s="2" t="s">
        <v>31</v>
      </c>
      <c r="B34" s="2" t="s">
        <v>37</v>
      </c>
      <c r="C34" s="2">
        <v>3306</v>
      </c>
      <c r="D34" s="9">
        <v>15.143288844119869</v>
      </c>
      <c r="E34" s="3">
        <v>323123.10064169078</v>
      </c>
      <c r="F34" s="5">
        <v>912.01830510366381</v>
      </c>
      <c r="G34" s="6">
        <v>7.0736947847197031</v>
      </c>
      <c r="H34" s="2">
        <v>1</v>
      </c>
    </row>
    <row r="35" spans="1:8">
      <c r="A35" s="2" t="s">
        <v>31</v>
      </c>
      <c r="B35" s="2" t="s">
        <v>38</v>
      </c>
      <c r="C35" s="2">
        <v>3307</v>
      </c>
      <c r="D35" s="9">
        <v>19.67539267015707</v>
      </c>
      <c r="E35" s="3">
        <v>224910.58771233392</v>
      </c>
      <c r="F35" s="5">
        <v>850.68657354110542</v>
      </c>
      <c r="G35" s="6">
        <v>5.5543028044481897</v>
      </c>
      <c r="H35" s="2">
        <v>1</v>
      </c>
    </row>
    <row r="36" spans="1:8">
      <c r="A36" s="2" t="s">
        <v>31</v>
      </c>
      <c r="B36" s="2" t="s">
        <v>39</v>
      </c>
      <c r="C36" s="2">
        <v>3308</v>
      </c>
      <c r="D36" s="9">
        <v>16.555041831792163</v>
      </c>
      <c r="E36" s="3">
        <v>246388.88129159692</v>
      </c>
      <c r="F36" s="5">
        <v>744.77199564016121</v>
      </c>
      <c r="G36" s="6">
        <v>4.6809121864253544</v>
      </c>
      <c r="H36" s="2">
        <v>1</v>
      </c>
    </row>
    <row r="37" spans="1:8">
      <c r="A37" s="2" t="s">
        <v>31</v>
      </c>
      <c r="B37" s="2" t="s">
        <v>40</v>
      </c>
      <c r="C37" s="2">
        <v>3309</v>
      </c>
      <c r="D37" s="9">
        <v>13.6847801578354</v>
      </c>
      <c r="E37" s="3">
        <v>308055.19884260325</v>
      </c>
      <c r="F37" s="5">
        <v>766.87993244779318</v>
      </c>
      <c r="G37" s="6">
        <v>6.1381572537429765</v>
      </c>
      <c r="H37" s="2">
        <v>1</v>
      </c>
    </row>
    <row r="38" spans="1:8">
      <c r="A38" s="2" t="s">
        <v>31</v>
      </c>
      <c r="B38" s="2" t="s">
        <v>41</v>
      </c>
      <c r="C38" s="2">
        <v>3310</v>
      </c>
      <c r="D38" s="9">
        <v>14.840364244564208</v>
      </c>
      <c r="E38" s="3">
        <v>246269.19229923247</v>
      </c>
      <c r="F38" s="5">
        <v>922.39596492705607</v>
      </c>
      <c r="G38" s="6">
        <v>6.60658974574923</v>
      </c>
      <c r="H38" s="2">
        <v>1</v>
      </c>
    </row>
    <row r="39" spans="1:8">
      <c r="A39" s="2" t="s">
        <v>31</v>
      </c>
      <c r="B39" s="2" t="s">
        <v>42</v>
      </c>
      <c r="C39" s="2">
        <v>3311</v>
      </c>
      <c r="D39" s="9">
        <v>12.614654717975752</v>
      </c>
      <c r="E39" s="3">
        <v>409464.97636568651</v>
      </c>
      <c r="F39" s="5">
        <v>772.93754316467073</v>
      </c>
      <c r="G39" s="6">
        <v>5.6553862993706101</v>
      </c>
      <c r="H39" s="2">
        <v>1</v>
      </c>
    </row>
    <row r="40" spans="1:8">
      <c r="A40" s="2" t="s">
        <v>31</v>
      </c>
      <c r="B40" s="2" t="s">
        <v>43</v>
      </c>
      <c r="C40" s="2">
        <v>3312</v>
      </c>
      <c r="D40" s="9">
        <v>11.880952380952381</v>
      </c>
      <c r="E40" s="3">
        <v>270373.9908643869</v>
      </c>
      <c r="F40" s="5">
        <v>953.50110802618508</v>
      </c>
      <c r="G40" s="6">
        <v>9.5264780050434297</v>
      </c>
      <c r="H40" s="2">
        <v>1</v>
      </c>
    </row>
    <row r="41" spans="1:8">
      <c r="A41" s="2" t="s">
        <v>31</v>
      </c>
      <c r="B41" s="2" t="s">
        <v>44</v>
      </c>
      <c r="C41" s="2">
        <v>3313</v>
      </c>
      <c r="D41" s="9">
        <v>14.529161747343565</v>
      </c>
      <c r="E41" s="3">
        <v>368855.58120745479</v>
      </c>
      <c r="F41" s="5">
        <v>849.59464266002726</v>
      </c>
      <c r="G41" s="6">
        <v>5.8013319760097142</v>
      </c>
      <c r="H41" s="2">
        <v>1</v>
      </c>
    </row>
    <row r="42" spans="1:8">
      <c r="A42" s="2" t="s">
        <v>31</v>
      </c>
      <c r="B42" s="2" t="s">
        <v>45</v>
      </c>
      <c r="C42" s="2">
        <v>3314</v>
      </c>
      <c r="D42" s="9">
        <v>14.410638771422212</v>
      </c>
      <c r="E42" s="3">
        <v>353474.3231083735</v>
      </c>
      <c r="F42" s="5">
        <v>920.08639308855288</v>
      </c>
      <c r="G42" s="6">
        <v>6.6381130187551101</v>
      </c>
      <c r="H42" s="2">
        <v>1</v>
      </c>
    </row>
    <row r="43" spans="1:8">
      <c r="A43" s="2" t="s">
        <v>31</v>
      </c>
      <c r="B43" s="2" t="s">
        <v>46</v>
      </c>
      <c r="C43" s="2">
        <v>3315</v>
      </c>
      <c r="D43" s="9">
        <v>20.698734616051308</v>
      </c>
      <c r="E43" s="3">
        <v>249602.94171113244</v>
      </c>
      <c r="F43" s="5">
        <v>914.6121599437148</v>
      </c>
      <c r="G43" s="6">
        <v>5.8044090056285178</v>
      </c>
      <c r="H43" s="2">
        <v>1</v>
      </c>
    </row>
    <row r="44" spans="1:8">
      <c r="A44" s="2" t="s">
        <v>31</v>
      </c>
      <c r="B44" s="2" t="s">
        <v>47</v>
      </c>
      <c r="C44" s="2">
        <v>3316</v>
      </c>
      <c r="D44" s="9">
        <v>14.79932735426009</v>
      </c>
      <c r="E44" s="3">
        <v>252205.80559052882</v>
      </c>
      <c r="F44" s="5">
        <v>876.80989180834626</v>
      </c>
      <c r="G44" s="6">
        <v>7.2086553323029365</v>
      </c>
      <c r="H44" s="2">
        <v>1</v>
      </c>
    </row>
    <row r="45" spans="1:8">
      <c r="A45" s="2" t="s">
        <v>31</v>
      </c>
      <c r="B45" s="2" t="s">
        <v>48</v>
      </c>
      <c r="C45" s="2">
        <v>3317</v>
      </c>
      <c r="D45" s="9">
        <v>16.536351165980797</v>
      </c>
      <c r="E45" s="3">
        <v>369667.40764329082</v>
      </c>
      <c r="F45" s="5">
        <v>962.56511654435531</v>
      </c>
      <c r="G45" s="6">
        <v>6.9394273546522678</v>
      </c>
      <c r="H45" s="2">
        <v>1</v>
      </c>
    </row>
    <row r="46" spans="1:8">
      <c r="A46" s="2" t="s">
        <v>31</v>
      </c>
      <c r="B46" s="2" t="s">
        <v>49</v>
      </c>
      <c r="C46" s="2">
        <v>3318</v>
      </c>
      <c r="D46" s="9">
        <v>15.719539375928678</v>
      </c>
      <c r="E46" s="3">
        <v>279184.95881735167</v>
      </c>
      <c r="F46" s="5">
        <v>778.98663619997228</v>
      </c>
      <c r="G46" s="6">
        <v>5.599986151502562</v>
      </c>
      <c r="H46" s="2">
        <v>1</v>
      </c>
    </row>
    <row r="47" spans="1:8">
      <c r="A47" s="2" t="s">
        <v>31</v>
      </c>
      <c r="B47" s="2" t="s">
        <v>50</v>
      </c>
      <c r="C47" s="2">
        <v>3319</v>
      </c>
      <c r="D47" s="9">
        <v>14.36541737649063</v>
      </c>
      <c r="E47" s="3">
        <v>333163.00409421552</v>
      </c>
      <c r="F47" s="5">
        <v>714.84170072591962</v>
      </c>
      <c r="G47" s="6">
        <v>5.1607393399621788</v>
      </c>
      <c r="H47" s="2">
        <v>1</v>
      </c>
    </row>
    <row r="48" spans="1:8">
      <c r="A48" s="2" t="s">
        <v>31</v>
      </c>
      <c r="B48" s="2" t="s">
        <v>51</v>
      </c>
      <c r="C48" s="2">
        <v>3320</v>
      </c>
      <c r="D48" s="9">
        <v>17.062370062370061</v>
      </c>
      <c r="E48" s="3">
        <v>206379.19805425103</v>
      </c>
      <c r="F48" s="5">
        <v>718.55634890945464</v>
      </c>
      <c r="G48" s="6">
        <v>4.659824666981117</v>
      </c>
      <c r="H48" s="2">
        <v>1</v>
      </c>
    </row>
    <row r="49" spans="1:8">
      <c r="A49" s="2" t="s">
        <v>31</v>
      </c>
      <c r="B49" s="2" t="s">
        <v>52</v>
      </c>
      <c r="C49" s="2">
        <v>3321</v>
      </c>
      <c r="D49" s="9">
        <v>19.795505617977529</v>
      </c>
      <c r="E49" s="3">
        <v>210258.13082047601</v>
      </c>
      <c r="F49" s="5">
        <v>758.2794995502494</v>
      </c>
      <c r="G49" s="6">
        <v>3.8678550985362663</v>
      </c>
      <c r="H49" s="2">
        <v>1</v>
      </c>
    </row>
    <row r="50" spans="1:8">
      <c r="A50" s="2" t="s">
        <v>31</v>
      </c>
      <c r="B50" s="2" t="s">
        <v>53</v>
      </c>
      <c r="C50" s="2">
        <v>3322</v>
      </c>
      <c r="D50" s="9">
        <v>15.868414604263661</v>
      </c>
      <c r="E50" s="3">
        <v>314919.2837057077</v>
      </c>
      <c r="F50" s="5">
        <v>818.5428047092156</v>
      </c>
      <c r="G50" s="6">
        <v>4.9903948314534388</v>
      </c>
      <c r="H50" s="2">
        <v>1</v>
      </c>
    </row>
    <row r="51" spans="1:8">
      <c r="A51" s="2" t="s">
        <v>31</v>
      </c>
      <c r="B51" s="2" t="s">
        <v>54</v>
      </c>
      <c r="C51" s="2">
        <v>3324</v>
      </c>
      <c r="D51" s="9">
        <v>19.032689450222882</v>
      </c>
      <c r="E51" s="3">
        <v>327629.23292568652</v>
      </c>
      <c r="F51" s="5">
        <v>923.75675736300218</v>
      </c>
      <c r="G51" s="6">
        <v>6.1797626791682552</v>
      </c>
      <c r="H51" s="2">
        <v>1</v>
      </c>
    </row>
    <row r="52" spans="1:8">
      <c r="A52" s="2" t="s">
        <v>31</v>
      </c>
      <c r="B52" s="2" t="s">
        <v>55</v>
      </c>
      <c r="C52" s="2">
        <v>3325</v>
      </c>
      <c r="D52" s="9">
        <v>17.432352066607194</v>
      </c>
      <c r="E52" s="3">
        <v>225119.12062627918</v>
      </c>
      <c r="F52" s="5">
        <v>734.01207852279913</v>
      </c>
      <c r="G52" s="6">
        <v>5.6176291868698769</v>
      </c>
      <c r="H52" s="2">
        <v>1</v>
      </c>
    </row>
    <row r="53" spans="1:8">
      <c r="A53" s="2" t="s">
        <v>31</v>
      </c>
      <c r="B53" s="2" t="s">
        <v>56</v>
      </c>
      <c r="C53" s="2">
        <v>3326</v>
      </c>
      <c r="D53" s="9">
        <v>18.128870292887029</v>
      </c>
      <c r="E53" s="3">
        <v>266753.35198542906</v>
      </c>
      <c r="F53" s="5">
        <v>721.23623317666625</v>
      </c>
      <c r="G53" s="6">
        <v>4.8603525509334879</v>
      </c>
      <c r="H53" s="2">
        <v>1</v>
      </c>
    </row>
    <row r="54" spans="1:8">
      <c r="A54" s="2" t="s">
        <v>31</v>
      </c>
      <c r="B54" s="2" t="s">
        <v>57</v>
      </c>
      <c r="C54" s="2">
        <v>3327</v>
      </c>
      <c r="D54" s="9">
        <v>20.908868601238996</v>
      </c>
      <c r="E54" s="3">
        <v>254047.05331639855</v>
      </c>
      <c r="F54" s="5">
        <v>912.0540789260001</v>
      </c>
      <c r="G54" s="6">
        <v>4.858442050560277</v>
      </c>
      <c r="H54" s="2">
        <v>1</v>
      </c>
    </row>
    <row r="55" spans="1:8">
      <c r="A55" s="2" t="s">
        <v>31</v>
      </c>
      <c r="B55" s="2" t="s">
        <v>58</v>
      </c>
      <c r="C55" s="2">
        <v>3328</v>
      </c>
      <c r="D55" s="9">
        <v>21.20559016669473</v>
      </c>
      <c r="E55" s="3">
        <v>202566.19615470123</v>
      </c>
      <c r="F55" s="5">
        <v>804.66475868985583</v>
      </c>
      <c r="G55" s="6">
        <v>4.127834446319806</v>
      </c>
      <c r="H55" s="2">
        <v>1</v>
      </c>
    </row>
    <row r="56" spans="1:8">
      <c r="A56" s="2" t="s">
        <v>31</v>
      </c>
      <c r="B56" s="2" t="s">
        <v>59</v>
      </c>
      <c r="C56" s="2">
        <v>3371</v>
      </c>
      <c r="D56" s="9">
        <v>18.862888482632542</v>
      </c>
      <c r="E56" s="3">
        <v>1486812.1184368471</v>
      </c>
      <c r="F56" s="5">
        <v>1379.6678506287799</v>
      </c>
      <c r="G56" s="6">
        <v>5.8558126139963518</v>
      </c>
      <c r="H56" s="2">
        <v>0</v>
      </c>
    </row>
    <row r="57" spans="1:8">
      <c r="A57" s="2" t="s">
        <v>31</v>
      </c>
      <c r="B57" s="2" t="s">
        <v>60</v>
      </c>
      <c r="C57" s="2">
        <v>3372</v>
      </c>
      <c r="D57" s="9">
        <v>17.258133333333333</v>
      </c>
      <c r="E57" s="3">
        <v>790563.30442534224</v>
      </c>
      <c r="F57" s="5">
        <v>1588.9518847686179</v>
      </c>
      <c r="G57" s="6">
        <v>4.2394524466237611</v>
      </c>
      <c r="H57" s="2">
        <v>0</v>
      </c>
    </row>
    <row r="58" spans="1:8">
      <c r="A58" s="2" t="s">
        <v>31</v>
      </c>
      <c r="B58" s="2" t="s">
        <v>61</v>
      </c>
      <c r="C58" s="2">
        <v>3373</v>
      </c>
      <c r="D58" s="9">
        <v>17.366058906030855</v>
      </c>
      <c r="E58" s="3">
        <v>903664.94805697072</v>
      </c>
      <c r="F58" s="5">
        <v>1098.5871271585556</v>
      </c>
      <c r="G58" s="6">
        <v>4.8351648351648349</v>
      </c>
      <c r="H58" s="2">
        <v>0</v>
      </c>
    </row>
    <row r="59" spans="1:8">
      <c r="A59" s="2" t="s">
        <v>31</v>
      </c>
      <c r="B59" s="2" t="s">
        <v>62</v>
      </c>
      <c r="C59" s="2">
        <v>3375</v>
      </c>
      <c r="D59" s="9">
        <v>17.666269368295591</v>
      </c>
      <c r="E59" s="3">
        <v>492513.07332723466</v>
      </c>
      <c r="F59" s="5">
        <v>655.92518779702596</v>
      </c>
      <c r="G59" s="6">
        <v>2.1769124635903725</v>
      </c>
      <c r="H59" s="2">
        <v>0</v>
      </c>
    </row>
    <row r="60" spans="1:8">
      <c r="A60" s="2" t="s">
        <v>31</v>
      </c>
      <c r="B60" s="2" t="s">
        <v>63</v>
      </c>
      <c r="C60" s="2">
        <v>3376</v>
      </c>
      <c r="D60" s="9">
        <v>20.558549222797929</v>
      </c>
      <c r="E60" s="3">
        <v>956520.70946007152</v>
      </c>
      <c r="F60" s="5">
        <v>1011.0902715485608</v>
      </c>
      <c r="G60" s="6">
        <v>4.7704476881676587</v>
      </c>
      <c r="H60" s="2">
        <v>0</v>
      </c>
    </row>
    <row r="61" spans="1:8">
      <c r="A61" s="2" t="s">
        <v>64</v>
      </c>
      <c r="B61" s="2" t="s">
        <v>65</v>
      </c>
      <c r="C61" s="2">
        <v>3401</v>
      </c>
      <c r="D61" s="9">
        <v>12.059303824666953</v>
      </c>
      <c r="E61" s="3">
        <v>459164.70364374894</v>
      </c>
      <c r="F61" s="5">
        <v>964.56328385847758</v>
      </c>
      <c r="G61" s="6">
        <v>7.6877753149462693</v>
      </c>
      <c r="H61" s="2">
        <v>1</v>
      </c>
    </row>
    <row r="62" spans="1:8">
      <c r="A62" s="2" t="s">
        <v>64</v>
      </c>
      <c r="B62" s="2" t="s">
        <v>66</v>
      </c>
      <c r="C62" s="2">
        <v>3402</v>
      </c>
      <c r="D62" s="9">
        <v>17.369837870908533</v>
      </c>
      <c r="E62" s="3">
        <v>384822.54450312094</v>
      </c>
      <c r="F62" s="5">
        <v>804.15341600324416</v>
      </c>
      <c r="G62" s="6">
        <v>2.9987407423217296</v>
      </c>
      <c r="H62" s="2">
        <v>1</v>
      </c>
    </row>
    <row r="63" spans="1:8">
      <c r="A63" s="2" t="s">
        <v>64</v>
      </c>
      <c r="B63" s="2" t="s">
        <v>67</v>
      </c>
      <c r="C63" s="2">
        <v>3403</v>
      </c>
      <c r="D63" s="9">
        <v>14.185455700222294</v>
      </c>
      <c r="E63" s="3">
        <v>288161.02871068916</v>
      </c>
      <c r="F63" s="5">
        <v>786.39621825372308</v>
      </c>
      <c r="G63" s="6">
        <v>6.4728418710993019</v>
      </c>
      <c r="H63" s="2">
        <v>1</v>
      </c>
    </row>
    <row r="64" spans="1:8">
      <c r="A64" s="2" t="s">
        <v>64</v>
      </c>
      <c r="B64" s="2" t="s">
        <v>68</v>
      </c>
      <c r="C64" s="2">
        <v>3471</v>
      </c>
      <c r="D64" s="9">
        <v>17.615126050420169</v>
      </c>
      <c r="E64" s="3">
        <v>1204540.0885440938</v>
      </c>
      <c r="F64" s="5">
        <v>1311.8944357294456</v>
      </c>
      <c r="G64" s="6">
        <v>2.7682938082495157</v>
      </c>
      <c r="H64" s="2">
        <v>0</v>
      </c>
    </row>
    <row r="65" spans="1:8">
      <c r="A65" s="2" t="s">
        <v>69</v>
      </c>
      <c r="B65" s="2" t="s">
        <v>70</v>
      </c>
      <c r="C65" s="2">
        <v>3501</v>
      </c>
      <c r="D65" s="9">
        <v>11.226369656833233</v>
      </c>
      <c r="E65" s="3">
        <v>282340.54965516378</v>
      </c>
      <c r="F65" s="5">
        <v>871.92566144019872</v>
      </c>
      <c r="G65" s="6">
        <v>9.0705462287374417</v>
      </c>
      <c r="H65" s="2">
        <v>1</v>
      </c>
    </row>
    <row r="66" spans="1:8">
      <c r="A66" s="2" t="s">
        <v>69</v>
      </c>
      <c r="B66" s="2" t="s">
        <v>71</v>
      </c>
      <c r="C66" s="2">
        <v>3502</v>
      </c>
      <c r="D66" s="9">
        <v>11.549636285836543</v>
      </c>
      <c r="E66" s="3">
        <v>273873.14749342878</v>
      </c>
      <c r="F66" s="5">
        <v>850.75200351300907</v>
      </c>
      <c r="G66" s="6">
        <v>7.9591612690745412</v>
      </c>
      <c r="H66" s="2">
        <v>1</v>
      </c>
    </row>
    <row r="67" spans="1:8">
      <c r="A67" s="2" t="s">
        <v>69</v>
      </c>
      <c r="B67" s="2" t="s">
        <v>72</v>
      </c>
      <c r="C67" s="2">
        <v>3503</v>
      </c>
      <c r="D67" s="9">
        <v>12.391864208369915</v>
      </c>
      <c r="E67" s="3">
        <v>282472.947145482</v>
      </c>
      <c r="F67" s="5">
        <v>756.68716687166875</v>
      </c>
      <c r="G67" s="6">
        <v>6.9208692086920873</v>
      </c>
      <c r="H67" s="2">
        <v>1</v>
      </c>
    </row>
    <row r="68" spans="1:8">
      <c r="A68" s="2" t="s">
        <v>69</v>
      </c>
      <c r="B68" s="2" t="s">
        <v>73</v>
      </c>
      <c r="C68" s="2">
        <v>3504</v>
      </c>
      <c r="D68" s="9">
        <v>11.339804214368675</v>
      </c>
      <c r="E68" s="3">
        <v>377568.92128197174</v>
      </c>
      <c r="F68" s="5">
        <v>828.35378227342255</v>
      </c>
      <c r="G68" s="6">
        <v>6.3584236104606999</v>
      </c>
      <c r="H68" s="2">
        <v>1</v>
      </c>
    </row>
    <row r="69" spans="1:8">
      <c r="A69" s="2" t="s">
        <v>69</v>
      </c>
      <c r="B69" s="2" t="s">
        <v>74</v>
      </c>
      <c r="C69" s="2">
        <v>3505</v>
      </c>
      <c r="D69" s="9">
        <v>13.277820710973725</v>
      </c>
      <c r="E69" s="3">
        <v>216425.54202910332</v>
      </c>
      <c r="F69" s="5">
        <v>747.02126194200935</v>
      </c>
      <c r="G69" s="6">
        <v>6.552731780749137</v>
      </c>
      <c r="H69" s="2">
        <v>1</v>
      </c>
    </row>
    <row r="70" spans="1:8">
      <c r="A70" s="2" t="s">
        <v>69</v>
      </c>
      <c r="B70" s="2" t="s">
        <v>75</v>
      </c>
      <c r="C70" s="2">
        <v>3507</v>
      </c>
      <c r="D70" s="9">
        <v>19.794729378397541</v>
      </c>
      <c r="E70" s="3">
        <v>223260.99106762384</v>
      </c>
      <c r="F70" s="5">
        <v>759.14323363417122</v>
      </c>
      <c r="G70" s="6">
        <v>4.554005784706165</v>
      </c>
      <c r="H70" s="2">
        <v>1</v>
      </c>
    </row>
    <row r="71" spans="1:8">
      <c r="A71" s="2" t="s">
        <v>69</v>
      </c>
      <c r="B71" s="2" t="s">
        <v>76</v>
      </c>
      <c r="C71" s="2">
        <v>3508</v>
      </c>
      <c r="D71" s="9">
        <v>15.132928475033738</v>
      </c>
      <c r="E71" s="3">
        <v>241837.87541707343</v>
      </c>
      <c r="F71" s="5">
        <v>760.22850409771388</v>
      </c>
      <c r="G71" s="6">
        <v>5.5547957455314405</v>
      </c>
      <c r="H71" s="2">
        <v>1</v>
      </c>
    </row>
    <row r="72" spans="1:8">
      <c r="A72" s="2" t="s">
        <v>69</v>
      </c>
      <c r="B72" s="2" t="s">
        <v>77</v>
      </c>
      <c r="C72" s="2">
        <v>3509</v>
      </c>
      <c r="D72" s="9">
        <v>18.659330367595413</v>
      </c>
      <c r="E72" s="3">
        <v>228946.75180476636</v>
      </c>
      <c r="F72" s="5">
        <v>771.04809717288185</v>
      </c>
      <c r="G72" s="6">
        <v>3.8715990555000106</v>
      </c>
      <c r="H72" s="2">
        <v>1</v>
      </c>
    </row>
    <row r="73" spans="1:8">
      <c r="A73" s="2" t="s">
        <v>69</v>
      </c>
      <c r="B73" s="2" t="s">
        <v>78</v>
      </c>
      <c r="C73" s="2">
        <v>3510</v>
      </c>
      <c r="D73" s="9">
        <v>16.116328385337777</v>
      </c>
      <c r="E73" s="3">
        <v>187408.61576110899</v>
      </c>
      <c r="F73" s="5">
        <v>786.33446835164693</v>
      </c>
      <c r="G73" s="6">
        <v>5.13090470510625</v>
      </c>
      <c r="H73" s="2">
        <v>1</v>
      </c>
    </row>
    <row r="74" spans="1:8">
      <c r="A74" s="2" t="s">
        <v>69</v>
      </c>
      <c r="B74" s="2" t="s">
        <v>79</v>
      </c>
      <c r="C74" s="2">
        <v>3511</v>
      </c>
      <c r="D74" s="9">
        <v>11.050336254330547</v>
      </c>
      <c r="E74" s="3">
        <v>230561.2602891197</v>
      </c>
      <c r="F74" s="5">
        <v>850.82239501418428</v>
      </c>
      <c r="G74" s="6">
        <v>7.2317845751326564</v>
      </c>
      <c r="H74" s="2">
        <v>1</v>
      </c>
    </row>
    <row r="75" spans="1:8">
      <c r="A75" s="2" t="s">
        <v>69</v>
      </c>
      <c r="B75" s="2" t="s">
        <v>80</v>
      </c>
      <c r="C75" s="2">
        <v>3512</v>
      </c>
      <c r="D75" s="9">
        <v>8.9286145183993568</v>
      </c>
      <c r="E75" s="3">
        <v>261298.25040844546</v>
      </c>
      <c r="F75" s="5">
        <v>864.87203992779018</v>
      </c>
      <c r="G75" s="6">
        <v>7.4156667020636435</v>
      </c>
      <c r="H75" s="2">
        <v>1</v>
      </c>
    </row>
    <row r="76" spans="1:8">
      <c r="A76" s="2" t="s">
        <v>69</v>
      </c>
      <c r="B76" s="2" t="s">
        <v>81</v>
      </c>
      <c r="C76" s="2">
        <v>3513</v>
      </c>
      <c r="D76" s="9">
        <v>15.377447815795136</v>
      </c>
      <c r="E76" s="3">
        <v>202345.42575768879</v>
      </c>
      <c r="F76" s="5">
        <v>669.40133037694011</v>
      </c>
      <c r="G76" s="6">
        <v>5.0144976974245266</v>
      </c>
      <c r="H76" s="2">
        <v>1</v>
      </c>
    </row>
    <row r="77" spans="1:8">
      <c r="A77" s="2" t="s">
        <v>69</v>
      </c>
      <c r="B77" s="2" t="s">
        <v>82</v>
      </c>
      <c r="C77" s="2">
        <v>3514</v>
      </c>
      <c r="D77" s="9">
        <v>18.142308922289736</v>
      </c>
      <c r="E77" s="3">
        <v>366466.28981287527</v>
      </c>
      <c r="F77" s="5">
        <v>766.2991638278105</v>
      </c>
      <c r="G77" s="6">
        <v>4.1003406627438839</v>
      </c>
      <c r="H77" s="2">
        <v>1</v>
      </c>
    </row>
    <row r="78" spans="1:8">
      <c r="A78" s="2" t="s">
        <v>69</v>
      </c>
      <c r="B78" s="2" t="s">
        <v>83</v>
      </c>
      <c r="C78" s="2">
        <v>3515</v>
      </c>
      <c r="D78" s="9">
        <v>21.058098884634592</v>
      </c>
      <c r="E78" s="3">
        <v>593844.21736605791</v>
      </c>
      <c r="F78" s="5">
        <v>684.95241398746941</v>
      </c>
      <c r="G78" s="6">
        <v>2.0291803065449736</v>
      </c>
      <c r="H78" s="2">
        <v>1</v>
      </c>
    </row>
    <row r="79" spans="1:8">
      <c r="A79" s="2" t="s">
        <v>69</v>
      </c>
      <c r="B79" s="2" t="s">
        <v>84</v>
      </c>
      <c r="C79" s="2">
        <v>3516</v>
      </c>
      <c r="D79" s="9">
        <v>15.1315852778446</v>
      </c>
      <c r="E79" s="3">
        <v>352493.97644115932</v>
      </c>
      <c r="F79" s="5">
        <v>654.7783967538146</v>
      </c>
      <c r="G79" s="6">
        <v>3.7924563523643902</v>
      </c>
      <c r="H79" s="2">
        <v>1</v>
      </c>
    </row>
    <row r="80" spans="1:8">
      <c r="A80" s="2" t="s">
        <v>69</v>
      </c>
      <c r="B80" s="2" t="s">
        <v>85</v>
      </c>
      <c r="C80" s="2">
        <v>3518</v>
      </c>
      <c r="D80" s="9">
        <v>15.440533980582524</v>
      </c>
      <c r="E80" s="3">
        <v>245172.60527732462</v>
      </c>
      <c r="F80" s="5">
        <v>936.87172388754004</v>
      </c>
      <c r="G80" s="6">
        <v>7.0684608228006081</v>
      </c>
      <c r="H80" s="2">
        <v>1</v>
      </c>
    </row>
    <row r="81" spans="1:8">
      <c r="A81" s="2" t="s">
        <v>69</v>
      </c>
      <c r="B81" s="2" t="s">
        <v>86</v>
      </c>
      <c r="C81" s="2">
        <v>3519</v>
      </c>
      <c r="D81" s="9">
        <v>12.689361702127659</v>
      </c>
      <c r="E81" s="3">
        <v>275165.43756449944</v>
      </c>
      <c r="F81" s="5">
        <v>753.53363041359148</v>
      </c>
      <c r="G81" s="6">
        <v>7.2239242445341878</v>
      </c>
      <c r="H81" s="2">
        <v>1</v>
      </c>
    </row>
    <row r="82" spans="1:8">
      <c r="A82" s="2" t="s">
        <v>69</v>
      </c>
      <c r="B82" s="2" t="s">
        <v>87</v>
      </c>
      <c r="C82" s="2">
        <v>3520</v>
      </c>
      <c r="D82" s="9">
        <v>10.869033412887829</v>
      </c>
      <c r="E82" s="3">
        <v>261650.86063190695</v>
      </c>
      <c r="F82" s="5">
        <v>800.65730045549765</v>
      </c>
      <c r="G82" s="6">
        <v>9.2444888624089483</v>
      </c>
      <c r="H82" s="2">
        <v>1</v>
      </c>
    </row>
    <row r="83" spans="1:8">
      <c r="A83" s="2" t="s">
        <v>69</v>
      </c>
      <c r="B83" s="2" t="s">
        <v>88</v>
      </c>
      <c r="C83" s="2">
        <v>3521</v>
      </c>
      <c r="D83" s="9">
        <v>11.666202090592334</v>
      </c>
      <c r="E83" s="3">
        <v>256750.54749549515</v>
      </c>
      <c r="F83" s="5">
        <v>838.2699554127696</v>
      </c>
      <c r="G83" s="6">
        <v>7.6714056236957857</v>
      </c>
      <c r="H83" s="2">
        <v>1</v>
      </c>
    </row>
    <row r="84" spans="1:8">
      <c r="A84" s="2" t="s">
        <v>69</v>
      </c>
      <c r="B84" s="2" t="s">
        <v>89</v>
      </c>
      <c r="C84" s="2">
        <v>3522</v>
      </c>
      <c r="D84" s="9">
        <v>13.34411869860565</v>
      </c>
      <c r="E84" s="3">
        <v>278598.48964665772</v>
      </c>
      <c r="F84" s="5">
        <v>721.06139305564398</v>
      </c>
      <c r="G84" s="6">
        <v>6.5495629076420663</v>
      </c>
      <c r="H84" s="2">
        <v>1</v>
      </c>
    </row>
    <row r="85" spans="1:8">
      <c r="A85" s="2" t="s">
        <v>69</v>
      </c>
      <c r="B85" s="2" t="s">
        <v>90</v>
      </c>
      <c r="C85" s="2">
        <v>3523</v>
      </c>
      <c r="D85" s="9">
        <v>14.483266680698801</v>
      </c>
      <c r="E85" s="3">
        <v>330549.8185317496</v>
      </c>
      <c r="F85" s="5">
        <v>768.88870110802441</v>
      </c>
      <c r="G85" s="6">
        <v>5.9045345557867606</v>
      </c>
      <c r="H85" s="2">
        <v>1</v>
      </c>
    </row>
    <row r="86" spans="1:8">
      <c r="A86" s="2" t="s">
        <v>69</v>
      </c>
      <c r="B86" s="2" t="s">
        <v>91</v>
      </c>
      <c r="C86" s="2">
        <v>3524</v>
      </c>
      <c r="D86" s="9">
        <v>10.385397600162701</v>
      </c>
      <c r="E86" s="3">
        <v>279061.6901029236</v>
      </c>
      <c r="F86" s="5">
        <v>583.29477580550179</v>
      </c>
      <c r="G86" s="6">
        <v>6.3409607133843693</v>
      </c>
      <c r="H86" s="2">
        <v>1</v>
      </c>
    </row>
    <row r="87" spans="1:8">
      <c r="A87" s="2" t="s">
        <v>69</v>
      </c>
      <c r="B87" s="2" t="s">
        <v>92</v>
      </c>
      <c r="C87" s="2">
        <v>3525</v>
      </c>
      <c r="D87" s="9">
        <v>16.781944816501472</v>
      </c>
      <c r="E87" s="3">
        <v>525571.08740503981</v>
      </c>
      <c r="F87" s="5">
        <v>614.33216909550765</v>
      </c>
      <c r="G87" s="6">
        <v>3.1233690633907423</v>
      </c>
      <c r="H87" s="2">
        <v>1</v>
      </c>
    </row>
    <row r="88" spans="1:8">
      <c r="A88" s="2" t="s">
        <v>69</v>
      </c>
      <c r="B88" s="2" t="s">
        <v>93</v>
      </c>
      <c r="C88" s="2">
        <v>3526</v>
      </c>
      <c r="D88" s="9">
        <v>18.793110121927619</v>
      </c>
      <c r="E88" s="3">
        <v>259611.42081725894</v>
      </c>
      <c r="F88" s="5">
        <v>923.04064145900475</v>
      </c>
      <c r="G88" s="6">
        <v>5.6686668588248654</v>
      </c>
      <c r="H88" s="2">
        <v>1</v>
      </c>
    </row>
    <row r="89" spans="1:8">
      <c r="A89" s="2" t="s">
        <v>69</v>
      </c>
      <c r="B89" s="2" t="s">
        <v>94</v>
      </c>
      <c r="C89" s="2">
        <v>3527</v>
      </c>
      <c r="D89" s="9">
        <v>14.141859450021824</v>
      </c>
      <c r="E89" s="3">
        <v>169485.61655111134</v>
      </c>
      <c r="F89" s="5">
        <v>659.47790630678548</v>
      </c>
      <c r="G89" s="6">
        <v>4.7600053184416966</v>
      </c>
      <c r="H89" s="2">
        <v>1</v>
      </c>
    </row>
    <row r="90" spans="1:8">
      <c r="A90" s="2" t="s">
        <v>69</v>
      </c>
      <c r="B90" s="2" t="s">
        <v>95</v>
      </c>
      <c r="C90" s="2">
        <v>3528</v>
      </c>
      <c r="D90" s="9">
        <v>11.226350629938073</v>
      </c>
      <c r="E90" s="3">
        <v>218401.14450059494</v>
      </c>
      <c r="F90" s="5">
        <v>652.87329149832374</v>
      </c>
      <c r="G90" s="6">
        <v>4.4700421215507609</v>
      </c>
      <c r="H90" s="2">
        <v>1</v>
      </c>
    </row>
    <row r="91" spans="1:8">
      <c r="A91" s="2" t="s">
        <v>69</v>
      </c>
      <c r="B91" s="2" t="s">
        <v>96</v>
      </c>
      <c r="C91" s="2">
        <v>3529</v>
      </c>
      <c r="D91" s="9">
        <v>9.1425137362637354</v>
      </c>
      <c r="E91" s="3">
        <v>136459.21293075912</v>
      </c>
      <c r="F91" s="5">
        <v>663.81470727856845</v>
      </c>
      <c r="G91" s="6">
        <v>6.4031088197304067</v>
      </c>
      <c r="H91" s="2">
        <v>1</v>
      </c>
    </row>
    <row r="92" spans="1:8">
      <c r="A92" s="2" t="s">
        <v>69</v>
      </c>
      <c r="B92" s="2" t="s">
        <v>97</v>
      </c>
      <c r="C92" s="2">
        <v>3571</v>
      </c>
      <c r="D92" s="9">
        <v>19.151724137931033</v>
      </c>
      <c r="E92" s="3">
        <v>798807.3651046023</v>
      </c>
      <c r="F92" s="5">
        <v>1223.1237322515215</v>
      </c>
      <c r="G92" s="6">
        <v>4.8174442190669371</v>
      </c>
      <c r="H92" s="2">
        <v>0</v>
      </c>
    </row>
    <row r="93" spans="1:8">
      <c r="A93" s="2" t="s">
        <v>69</v>
      </c>
      <c r="B93" s="2" t="s">
        <v>98</v>
      </c>
      <c r="C93" s="2">
        <v>3572</v>
      </c>
      <c r="D93" s="9">
        <v>21.03939962476548</v>
      </c>
      <c r="E93" s="3">
        <v>1076627.4252276416</v>
      </c>
      <c r="F93" s="5">
        <v>1218.6800894854587</v>
      </c>
      <c r="G93" s="6">
        <v>3.8350910834132312</v>
      </c>
      <c r="H93" s="2">
        <v>0</v>
      </c>
    </row>
    <row r="94" spans="1:8">
      <c r="A94" s="2" t="s">
        <v>69</v>
      </c>
      <c r="B94" s="2" t="s">
        <v>99</v>
      </c>
      <c r="C94" s="2">
        <v>3573</v>
      </c>
      <c r="D94" s="9">
        <v>20.855906696764485</v>
      </c>
      <c r="E94" s="3">
        <v>528434.24069872394</v>
      </c>
      <c r="F94" s="5">
        <v>1051.0660081074725</v>
      </c>
      <c r="G94" s="6">
        <v>2.6978790520068068</v>
      </c>
      <c r="H94" s="2">
        <v>0</v>
      </c>
    </row>
    <row r="95" spans="1:8">
      <c r="A95" s="2" t="s">
        <v>69</v>
      </c>
      <c r="B95" s="2" t="s">
        <v>100</v>
      </c>
      <c r="C95" s="2">
        <v>3574</v>
      </c>
      <c r="D95" s="9">
        <v>20.611238532110093</v>
      </c>
      <c r="E95" s="3">
        <v>677466.25101764512</v>
      </c>
      <c r="F95" s="5">
        <v>774.80117203850989</v>
      </c>
      <c r="G95" s="6">
        <v>3.6150538452756953</v>
      </c>
      <c r="H95" s="2">
        <v>0</v>
      </c>
    </row>
    <row r="96" spans="1:8">
      <c r="A96" s="2" t="s">
        <v>69</v>
      </c>
      <c r="B96" s="2" t="s">
        <v>101</v>
      </c>
      <c r="C96" s="2">
        <v>3575</v>
      </c>
      <c r="D96" s="9">
        <v>20.925979680696663</v>
      </c>
      <c r="E96" s="3">
        <v>579543.57949137501</v>
      </c>
      <c r="F96" s="5">
        <v>993.75451636213484</v>
      </c>
      <c r="G96" s="6">
        <v>2.3743160937338703</v>
      </c>
      <c r="H96" s="2">
        <v>0</v>
      </c>
    </row>
    <row r="97" spans="1:8">
      <c r="A97" s="2" t="s">
        <v>69</v>
      </c>
      <c r="B97" s="2" t="s">
        <v>102</v>
      </c>
      <c r="C97" s="2">
        <v>3576</v>
      </c>
      <c r="D97" s="9">
        <v>20.548707753479125</v>
      </c>
      <c r="E97" s="3">
        <v>1084318.1410356776</v>
      </c>
      <c r="F97" s="5">
        <v>1154.1587411378177</v>
      </c>
      <c r="G97" s="6">
        <v>4.4959363652083697</v>
      </c>
      <c r="H97" s="2">
        <v>0</v>
      </c>
    </row>
    <row r="98" spans="1:8">
      <c r="A98" s="2" t="s">
        <v>69</v>
      </c>
      <c r="B98" s="2" t="s">
        <v>103</v>
      </c>
      <c r="C98" s="2">
        <v>3577</v>
      </c>
      <c r="D98" s="9">
        <v>21.890652557319225</v>
      </c>
      <c r="E98" s="3">
        <v>1012661.9251094178</v>
      </c>
      <c r="F98" s="5">
        <v>1132.4334458192727</v>
      </c>
      <c r="G98" s="6">
        <v>4.1994750656167978</v>
      </c>
      <c r="H98" s="2">
        <v>0</v>
      </c>
    </row>
    <row r="99" spans="1:8">
      <c r="A99" s="2" t="s">
        <v>69</v>
      </c>
      <c r="B99" s="2" t="s">
        <v>104</v>
      </c>
      <c r="C99" s="2">
        <v>3578</v>
      </c>
      <c r="D99" s="9">
        <v>23.948498521860898</v>
      </c>
      <c r="E99" s="3">
        <v>1388944.6683276726</v>
      </c>
      <c r="F99" s="5">
        <v>1026.0406342913777</v>
      </c>
      <c r="G99" s="6">
        <v>1.27601585728444</v>
      </c>
      <c r="H99" s="2">
        <v>0</v>
      </c>
    </row>
    <row r="100" spans="1:8">
      <c r="A100" s="2" t="s">
        <v>69</v>
      </c>
      <c r="B100" s="2" t="s">
        <v>105</v>
      </c>
      <c r="C100" s="2">
        <v>3579</v>
      </c>
      <c r="D100" s="9">
        <v>16.262755102040817</v>
      </c>
      <c r="E100" s="3">
        <v>566948.835499309</v>
      </c>
      <c r="F100" s="5">
        <v>777.56952535332562</v>
      </c>
      <c r="G100" s="6">
        <v>3.2926396839065903</v>
      </c>
      <c r="H100" s="2">
        <v>0</v>
      </c>
    </row>
    <row r="101" spans="1:8">
      <c r="A101" s="2" t="s">
        <v>106</v>
      </c>
      <c r="B101" s="2" t="s">
        <v>107</v>
      </c>
      <c r="C101" s="2">
        <v>3601</v>
      </c>
      <c r="D101" s="9">
        <v>17.023275968800299</v>
      </c>
      <c r="E101" s="3">
        <v>248420.988364636</v>
      </c>
      <c r="F101" s="5">
        <v>987.0905547289226</v>
      </c>
      <c r="G101" s="6">
        <v>5.937785974250966</v>
      </c>
      <c r="H101" s="2">
        <v>1</v>
      </c>
    </row>
    <row r="102" spans="1:8">
      <c r="A102" s="2" t="s">
        <v>106</v>
      </c>
      <c r="B102" s="2" t="s">
        <v>108</v>
      </c>
      <c r="C102" s="2">
        <v>3602</v>
      </c>
      <c r="D102" s="9">
        <v>21.254385964912281</v>
      </c>
      <c r="E102" s="3">
        <v>280892.87551921181</v>
      </c>
      <c r="F102" s="5">
        <v>889.81385795026858</v>
      </c>
      <c r="G102" s="6">
        <v>4.9438001556499662</v>
      </c>
      <c r="H102" s="2">
        <v>1</v>
      </c>
    </row>
    <row r="103" spans="1:8">
      <c r="A103" s="2" t="s">
        <v>106</v>
      </c>
      <c r="B103" s="2" t="s">
        <v>109</v>
      </c>
      <c r="C103" s="2">
        <v>3603</v>
      </c>
      <c r="D103" s="9">
        <v>27.148360826894969</v>
      </c>
      <c r="E103" s="3">
        <v>605241.81718298327</v>
      </c>
      <c r="F103" s="5">
        <v>801.85347849970003</v>
      </c>
      <c r="G103" s="6">
        <v>1.9086626451431623</v>
      </c>
      <c r="H103" s="2">
        <v>1</v>
      </c>
    </row>
    <row r="104" spans="1:8">
      <c r="A104" s="2" t="s">
        <v>106</v>
      </c>
      <c r="B104" s="2" t="s">
        <v>110</v>
      </c>
      <c r="C104" s="2">
        <v>3604</v>
      </c>
      <c r="D104" s="9">
        <v>24.621399176954732</v>
      </c>
      <c r="E104" s="3">
        <v>422494.86402443243</v>
      </c>
      <c r="F104" s="5">
        <v>880.47203168670694</v>
      </c>
      <c r="G104" s="6">
        <v>3.8355298642854421</v>
      </c>
      <c r="H104" s="2">
        <v>1</v>
      </c>
    </row>
    <row r="105" spans="1:8">
      <c r="A105" s="2" t="s">
        <v>106</v>
      </c>
      <c r="B105" s="2" t="s">
        <v>111</v>
      </c>
      <c r="C105" s="2">
        <v>3671</v>
      </c>
      <c r="D105" s="9">
        <v>24.940383250532292</v>
      </c>
      <c r="E105" s="3">
        <v>723201.45676380629</v>
      </c>
      <c r="F105" s="5">
        <v>919.33957898417327</v>
      </c>
      <c r="G105" s="6">
        <v>1.7379500416490987</v>
      </c>
      <c r="H105" s="2">
        <v>0</v>
      </c>
    </row>
    <row r="106" spans="1:8">
      <c r="A106" s="2" t="s">
        <v>106</v>
      </c>
      <c r="B106" s="2" t="s">
        <v>112</v>
      </c>
      <c r="C106" s="2">
        <v>3672</v>
      </c>
      <c r="D106" s="9">
        <v>20.392377885131509</v>
      </c>
      <c r="E106" s="3">
        <v>1189851.2569796769</v>
      </c>
      <c r="F106" s="5">
        <v>1114.0319289401032</v>
      </c>
      <c r="G106" s="6">
        <v>3.6010082823190492</v>
      </c>
      <c r="H106" s="2">
        <v>0</v>
      </c>
    </row>
    <row r="107" spans="1:8">
      <c r="A107" s="2" t="s">
        <v>106</v>
      </c>
      <c r="B107" s="2" t="s">
        <v>113</v>
      </c>
      <c r="C107" s="2">
        <v>3673</v>
      </c>
      <c r="D107" s="9">
        <v>28.081615481699622</v>
      </c>
      <c r="E107" s="3">
        <v>270628.30840589578</v>
      </c>
      <c r="F107" s="5">
        <v>962.1370207416719</v>
      </c>
      <c r="G107" s="6">
        <v>2.8158390949088625</v>
      </c>
      <c r="H107" s="2">
        <v>0</v>
      </c>
    </row>
    <row r="108" spans="1:8">
      <c r="A108" s="2" t="s">
        <v>106</v>
      </c>
      <c r="B108" s="2" t="s">
        <v>114</v>
      </c>
      <c r="C108" s="2">
        <v>3674</v>
      </c>
      <c r="D108" s="9">
        <v>26.492457573852924</v>
      </c>
      <c r="E108" s="3">
        <v>767954.47733255941</v>
      </c>
      <c r="F108" s="5">
        <v>894.42766585908191</v>
      </c>
      <c r="G108" s="6">
        <v>1.0421160930603033</v>
      </c>
      <c r="H108" s="2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62F9B-58B0-480D-B20A-3C58B70C0C6F}">
  <dimension ref="A1:AD112"/>
  <sheetViews>
    <sheetView workbookViewId="0">
      <pane ySplit="1" topLeftCell="A2" activePane="bottomLeft" state="frozen"/>
      <selection pane="bottomLeft"/>
    </sheetView>
  </sheetViews>
  <sheetFormatPr defaultRowHeight="14.5"/>
  <cols>
    <col min="1" max="1" width="22.81640625" style="2" bestFit="1" customWidth="1"/>
    <col min="2" max="3" width="8.7265625" style="2"/>
    <col min="4" max="4" width="10.08984375" style="2" bestFit="1" customWidth="1"/>
    <col min="5" max="8" width="8.7265625" style="2"/>
    <col min="9" max="9" width="16.81640625" style="2" bestFit="1" customWidth="1"/>
    <col min="10" max="11" width="8.7265625" style="2"/>
    <col min="12" max="12" width="11" style="2" customWidth="1"/>
    <col min="13" max="14" width="9.453125" style="2" customWidth="1"/>
    <col min="15" max="15" width="8.7265625" style="2"/>
    <col min="16" max="16" width="11.1796875" style="2" bestFit="1" customWidth="1"/>
    <col min="17" max="18" width="8.7265625" style="2"/>
    <col min="19" max="19" width="10.54296875" style="2" bestFit="1" customWidth="1"/>
    <col min="20" max="16384" width="8.7265625" style="2"/>
  </cols>
  <sheetData>
    <row r="1" spans="1:28">
      <c r="A1" s="1" t="s">
        <v>1</v>
      </c>
      <c r="B1" s="1" t="s">
        <v>118</v>
      </c>
      <c r="C1" s="1" t="s">
        <v>115</v>
      </c>
      <c r="D1" s="1" t="s">
        <v>116</v>
      </c>
      <c r="E1" s="1" t="s">
        <v>117</v>
      </c>
      <c r="F1" s="1" t="s">
        <v>123</v>
      </c>
      <c r="G1" s="1"/>
      <c r="I1" s="1" t="s">
        <v>134</v>
      </c>
      <c r="P1" s="1" t="s">
        <v>135</v>
      </c>
      <c r="AA1" s="1" t="s">
        <v>117</v>
      </c>
      <c r="AB1" s="1" t="s">
        <v>118</v>
      </c>
    </row>
    <row r="2" spans="1:28" ht="15" thickBot="1">
      <c r="A2" s="2" t="s">
        <v>4</v>
      </c>
      <c r="B2" s="9">
        <v>30.831721601743393</v>
      </c>
      <c r="C2" s="3">
        <v>413605.007661362</v>
      </c>
      <c r="D2" s="5">
        <v>821.1665534342826</v>
      </c>
      <c r="E2" s="6">
        <v>2.4550478042198818</v>
      </c>
      <c r="F2" s="2">
        <v>1</v>
      </c>
      <c r="AA2" s="9">
        <v>2.4550478042198818</v>
      </c>
      <c r="AB2" s="9">
        <v>30.831721601743393</v>
      </c>
    </row>
    <row r="3" spans="1:28">
      <c r="A3" s="2" t="s">
        <v>5</v>
      </c>
      <c r="B3" s="9">
        <v>26.058526266306263</v>
      </c>
      <c r="C3" s="3">
        <v>252019.40371038308</v>
      </c>
      <c r="D3" s="5">
        <v>815.80330304028246</v>
      </c>
      <c r="E3" s="6">
        <v>4.0850073922517991</v>
      </c>
      <c r="F3" s="2">
        <v>1</v>
      </c>
      <c r="I3" s="1" t="s">
        <v>133</v>
      </c>
      <c r="J3" s="1" t="s">
        <v>118</v>
      </c>
      <c r="K3" s="1" t="s">
        <v>115</v>
      </c>
      <c r="L3" s="1" t="s">
        <v>116</v>
      </c>
      <c r="M3" s="1" t="s">
        <v>117</v>
      </c>
      <c r="N3" s="1"/>
      <c r="P3" s="11"/>
      <c r="Q3" s="11" t="s">
        <v>118</v>
      </c>
      <c r="R3" s="11" t="s">
        <v>115</v>
      </c>
      <c r="S3" s="11" t="s">
        <v>116</v>
      </c>
      <c r="T3" s="11" t="s">
        <v>117</v>
      </c>
      <c r="AA3" s="9">
        <v>4.0850073922517991</v>
      </c>
      <c r="AB3" s="9">
        <v>26.058526266306263</v>
      </c>
    </row>
    <row r="4" spans="1:28">
      <c r="A4" s="2" t="s">
        <v>6</v>
      </c>
      <c r="B4" s="9">
        <v>21.500595074613202</v>
      </c>
      <c r="C4" s="3">
        <v>183384.69606935815</v>
      </c>
      <c r="D4" s="5">
        <v>955.58740383176769</v>
      </c>
      <c r="E4" s="6">
        <v>4.8468001669409642</v>
      </c>
      <c r="F4" s="2">
        <v>1</v>
      </c>
      <c r="I4" s="2" t="s">
        <v>128</v>
      </c>
      <c r="J4" s="9">
        <f>AVERAGE(B2:B108)</f>
        <v>18.472494745067781</v>
      </c>
      <c r="K4" s="3">
        <f>AVERAGE(C2:C108)</f>
        <v>425027.70222367841</v>
      </c>
      <c r="L4" s="9">
        <f>AVERAGE(D2:D108)</f>
        <v>882.32685799988212</v>
      </c>
      <c r="M4" s="9">
        <f>AVERAGE(E2:E108)</f>
        <v>4.863293738280321</v>
      </c>
      <c r="N4" s="9"/>
      <c r="P4" s="2" t="s">
        <v>118</v>
      </c>
      <c r="Q4" s="2">
        <v>1</v>
      </c>
      <c r="AA4" s="9">
        <v>4.8468001669409642</v>
      </c>
      <c r="AB4" s="9">
        <v>21.500595074613202</v>
      </c>
    </row>
    <row r="5" spans="1:28">
      <c r="A5" s="2" t="s">
        <v>7</v>
      </c>
      <c r="B5" s="9">
        <v>26.803237663251739</v>
      </c>
      <c r="C5" s="3">
        <v>198760.47498439401</v>
      </c>
      <c r="D5" s="5">
        <v>938.43306820406053</v>
      </c>
      <c r="E5" s="6">
        <v>3.3706751264003172</v>
      </c>
      <c r="F5" s="2">
        <v>1</v>
      </c>
      <c r="I5" s="2" t="s">
        <v>131</v>
      </c>
      <c r="J5" s="9">
        <f>MEDIAN(B2:B108)</f>
        <v>17.867782426778241</v>
      </c>
      <c r="K5" s="3">
        <f>MEDIAN(C2:C108)</f>
        <v>292927.85698498867</v>
      </c>
      <c r="L5" s="9">
        <f>MEDIAN(D2:D108)</f>
        <v>871.92566144019872</v>
      </c>
      <c r="M5" s="9">
        <f>MEDIAN(E2:E108)</f>
        <v>4.8468001669409642</v>
      </c>
      <c r="N5" s="9"/>
      <c r="P5" s="2" t="s">
        <v>115</v>
      </c>
      <c r="Q5" s="12">
        <v>0.32466314324043288</v>
      </c>
      <c r="R5" s="2">
        <v>1</v>
      </c>
      <c r="AA5" s="9">
        <v>3.3706751264003172</v>
      </c>
      <c r="AB5" s="9">
        <v>26.803237663251739</v>
      </c>
    </row>
    <row r="6" spans="1:28">
      <c r="A6" s="2" t="s">
        <v>8</v>
      </c>
      <c r="B6" s="9">
        <v>23.363060167827175</v>
      </c>
      <c r="C6" s="3">
        <v>207003.57040743178</v>
      </c>
      <c r="D6" s="5">
        <v>893.69586626600335</v>
      </c>
      <c r="E6" s="6">
        <v>4.6936946036716245</v>
      </c>
      <c r="F6" s="2">
        <v>1</v>
      </c>
      <c r="I6" s="2" t="s">
        <v>129</v>
      </c>
      <c r="J6" s="9">
        <f>_xlfn.STDEV.S(B2:B108)</f>
        <v>4.9569625583425818</v>
      </c>
      <c r="K6" s="3">
        <f>_xlfn.STDEV.S(C2:C108)</f>
        <v>283877.68259348965</v>
      </c>
      <c r="L6" s="9">
        <f>_xlfn.STDEV.S(D2:D108)</f>
        <v>160.86922151674523</v>
      </c>
      <c r="M6" s="9">
        <f>_xlfn.STDEV.S(E2:E108)</f>
        <v>1.8573048479030752</v>
      </c>
      <c r="N6" s="9"/>
      <c r="P6" s="2" t="s">
        <v>116</v>
      </c>
      <c r="Q6" s="12">
        <v>0.26425565259326844</v>
      </c>
      <c r="R6" s="6">
        <v>0.67210734280236417</v>
      </c>
      <c r="S6" s="2">
        <v>1</v>
      </c>
      <c r="AA6" s="9">
        <v>4.6936946036716245</v>
      </c>
      <c r="AB6" s="9">
        <v>23.363060167827175</v>
      </c>
    </row>
    <row r="7" spans="1:28" ht="15" thickBot="1">
      <c r="A7" s="2" t="s">
        <v>9</v>
      </c>
      <c r="B7" s="9">
        <v>19.779582656503813</v>
      </c>
      <c r="C7" s="3">
        <v>177675.97960627932</v>
      </c>
      <c r="D7" s="5">
        <v>862.05334058330266</v>
      </c>
      <c r="E7" s="6">
        <v>5.7040200013860236</v>
      </c>
      <c r="F7" s="2">
        <v>1</v>
      </c>
      <c r="I7" s="2" t="s">
        <v>130</v>
      </c>
      <c r="J7" s="9">
        <f>MIN(B2:B108)</f>
        <v>8.9286145183993568</v>
      </c>
      <c r="K7" s="3">
        <f>MIN(C2:C108)</f>
        <v>136459.21293075912</v>
      </c>
      <c r="L7" s="9">
        <f>MIN(D2:D108)</f>
        <v>583.29477580550179</v>
      </c>
      <c r="M7" s="9">
        <f>MIN(E2:E108)</f>
        <v>1.0421160930603033</v>
      </c>
      <c r="N7" s="9"/>
      <c r="P7" s="13" t="s">
        <v>117</v>
      </c>
      <c r="Q7" s="14">
        <v>-0.79497425625446472</v>
      </c>
      <c r="R7" s="15">
        <v>-0.44161540464949511</v>
      </c>
      <c r="S7" s="15">
        <v>-0.10405306247810768</v>
      </c>
      <c r="T7" s="13">
        <v>1</v>
      </c>
      <c r="AA7" s="9">
        <v>5.7040200013860236</v>
      </c>
      <c r="AB7" s="9">
        <v>19.779582656503813</v>
      </c>
    </row>
    <row r="8" spans="1:28">
      <c r="A8" s="2" t="s">
        <v>10</v>
      </c>
      <c r="B8" s="9">
        <v>15.057714192814176</v>
      </c>
      <c r="C8" s="3">
        <v>146031.38602724721</v>
      </c>
      <c r="D8" s="5">
        <v>884.88598796304143</v>
      </c>
      <c r="E8" s="6">
        <v>6.9791754965951798</v>
      </c>
      <c r="F8" s="2">
        <v>1</v>
      </c>
      <c r="I8" s="2" t="s">
        <v>132</v>
      </c>
      <c r="J8" s="9">
        <f>MAX(B2:B108)</f>
        <v>32.788351107465132</v>
      </c>
      <c r="K8" s="3">
        <f>MAX(C2:C108)</f>
        <v>1486812.1184368471</v>
      </c>
      <c r="L8" s="9">
        <f>MAX(D2:D108)</f>
        <v>1588.9518847686179</v>
      </c>
      <c r="M8" s="9">
        <f>MAX(E2:E108)</f>
        <v>9.5264780050434297</v>
      </c>
      <c r="N8" s="9"/>
      <c r="AA8" s="9">
        <v>6.9791754965951798</v>
      </c>
      <c r="AB8" s="9">
        <v>15.057714192814176</v>
      </c>
    </row>
    <row r="9" spans="1:28">
      <c r="A9" s="2" t="s">
        <v>11</v>
      </c>
      <c r="B9" s="9">
        <v>16.649815868764648</v>
      </c>
      <c r="C9" s="3">
        <v>278473.09984225017</v>
      </c>
      <c r="D9" s="5">
        <v>996.03062644108684</v>
      </c>
      <c r="E9" s="6">
        <v>6.2361971844688533</v>
      </c>
      <c r="F9" s="2">
        <v>1</v>
      </c>
      <c r="AA9" s="9">
        <v>6.2361971844688533</v>
      </c>
      <c r="AB9" s="9">
        <v>16.649815868764648</v>
      </c>
    </row>
    <row r="10" spans="1:28">
      <c r="A10" s="2" t="s">
        <v>12</v>
      </c>
      <c r="B10" s="9">
        <v>23.397409514586613</v>
      </c>
      <c r="C10" s="3">
        <v>279384.70094734494</v>
      </c>
      <c r="D10" s="5">
        <v>891.0343174889166</v>
      </c>
      <c r="E10" s="6">
        <v>3.9318886822847556</v>
      </c>
      <c r="F10" s="2">
        <v>1</v>
      </c>
      <c r="P10" s="1" t="s">
        <v>125</v>
      </c>
      <c r="AA10" s="9">
        <v>3.9318886822847556</v>
      </c>
      <c r="AB10" s="9">
        <v>23.397409514586613</v>
      </c>
    </row>
    <row r="11" spans="1:28">
      <c r="A11" s="2" t="s">
        <v>13</v>
      </c>
      <c r="B11" s="9">
        <v>18.285217103082534</v>
      </c>
      <c r="C11" s="3">
        <v>332963.71353554347</v>
      </c>
      <c r="D11" s="5">
        <v>936.27206542335693</v>
      </c>
      <c r="E11" s="6">
        <v>5.4851899870350058</v>
      </c>
      <c r="F11" s="2">
        <v>1</v>
      </c>
      <c r="I11" s="1" t="s">
        <v>191</v>
      </c>
      <c r="P11" s="2" t="s">
        <v>126</v>
      </c>
      <c r="Q11" s="6">
        <f>AVERAGEIF(F2:F108,1,B2:B108)</f>
        <v>17.198008973614133</v>
      </c>
      <c r="AA11" s="9">
        <v>5.4851899870350058</v>
      </c>
      <c r="AB11" s="9">
        <v>18.285217103082534</v>
      </c>
    </row>
    <row r="12" spans="1:28">
      <c r="A12" s="2" t="s">
        <v>14</v>
      </c>
      <c r="B12" s="9">
        <v>16.693442897870199</v>
      </c>
      <c r="C12" s="3">
        <v>373238.7769002245</v>
      </c>
      <c r="D12" s="5">
        <v>995.77953843497608</v>
      </c>
      <c r="E12" s="6">
        <v>5.5825196155543191</v>
      </c>
      <c r="F12" s="2">
        <v>1</v>
      </c>
      <c r="I12" s="2" t="s">
        <v>126</v>
      </c>
      <c r="J12" s="2">
        <f>COUNTIF(F2:F108,1)</f>
        <v>79</v>
      </c>
      <c r="P12" s="2" t="s">
        <v>127</v>
      </c>
      <c r="Q12" s="6">
        <f>AVERAGEIF(F2:F108,0,B2:B108)</f>
        <v>22.068365314526261</v>
      </c>
      <c r="AA12" s="9">
        <v>5.5825196155543191</v>
      </c>
      <c r="AB12" s="9">
        <v>16.693442897870199</v>
      </c>
    </row>
    <row r="13" spans="1:28">
      <c r="A13" s="2" t="s">
        <v>15</v>
      </c>
      <c r="B13" s="9">
        <v>22.073107798165136</v>
      </c>
      <c r="C13" s="3">
        <v>261347.51299326622</v>
      </c>
      <c r="D13" s="5">
        <v>874.1034362991835</v>
      </c>
      <c r="E13" s="6">
        <v>4.7743223053471304</v>
      </c>
      <c r="F13" s="2">
        <v>1</v>
      </c>
      <c r="I13" s="2" t="s">
        <v>127</v>
      </c>
      <c r="J13" s="2">
        <f>COUNTIF(F2:F108,0)</f>
        <v>28</v>
      </c>
      <c r="AA13" s="9">
        <v>4.7743223053471304</v>
      </c>
      <c r="AB13" s="9">
        <v>22.073107798165136</v>
      </c>
    </row>
    <row r="14" spans="1:28" ht="15" thickBot="1">
      <c r="A14" s="2" t="s">
        <v>16</v>
      </c>
      <c r="B14" s="9">
        <v>18.587043418332186</v>
      </c>
      <c r="C14" s="3">
        <v>288218.13105522632</v>
      </c>
      <c r="D14" s="5">
        <v>921.6072624644778</v>
      </c>
      <c r="E14" s="6">
        <v>5.514478758201812</v>
      </c>
      <c r="F14" s="2">
        <v>1</v>
      </c>
      <c r="AA14" s="9">
        <v>5.514478758201812</v>
      </c>
      <c r="AB14" s="9">
        <v>18.587043418332186</v>
      </c>
    </row>
    <row r="15" spans="1:28">
      <c r="A15" s="2" t="s">
        <v>17</v>
      </c>
      <c r="B15" s="9">
        <v>22.329681032383736</v>
      </c>
      <c r="C15" s="3">
        <v>388103.20994381642</v>
      </c>
      <c r="D15" s="5">
        <v>907.88255461137237</v>
      </c>
      <c r="E15" s="6">
        <v>3.4650606385611749</v>
      </c>
      <c r="F15" s="2">
        <v>1</v>
      </c>
      <c r="P15" s="37"/>
      <c r="Q15" s="37" t="s">
        <v>118</v>
      </c>
      <c r="R15" s="37" t="s">
        <v>115</v>
      </c>
      <c r="S15" s="37" t="s">
        <v>116</v>
      </c>
      <c r="T15" s="37" t="s">
        <v>117</v>
      </c>
      <c r="AA15" s="9">
        <v>3.4650606385611749</v>
      </c>
      <c r="AB15" s="9">
        <v>22.329681032383736</v>
      </c>
    </row>
    <row r="16" spans="1:28">
      <c r="A16" s="2" t="s">
        <v>18</v>
      </c>
      <c r="B16" s="9">
        <v>25.821209894685282</v>
      </c>
      <c r="C16" s="3">
        <v>467476.63311578491</v>
      </c>
      <c r="D16" s="5">
        <v>984.06279007944636</v>
      </c>
      <c r="E16" s="6">
        <v>3.7130169134021607</v>
      </c>
      <c r="F16" s="2">
        <v>1</v>
      </c>
      <c r="P16" t="s">
        <v>118</v>
      </c>
      <c r="Q16">
        <v>1</v>
      </c>
      <c r="R16"/>
      <c r="S16"/>
      <c r="T16"/>
      <c r="AA16" s="9">
        <v>3.7130169134021607</v>
      </c>
      <c r="AB16" s="9">
        <v>25.821209894685282</v>
      </c>
    </row>
    <row r="17" spans="1:30">
      <c r="A17" s="2" t="s">
        <v>19</v>
      </c>
      <c r="B17" s="9">
        <v>26.198895637769187</v>
      </c>
      <c r="C17" s="3">
        <v>515166.78097675607</v>
      </c>
      <c r="D17" s="5">
        <v>763.60999608986378</v>
      </c>
      <c r="E17" s="6">
        <v>1.7372883453194681</v>
      </c>
      <c r="F17" s="2">
        <v>1</v>
      </c>
      <c r="P17" t="s">
        <v>115</v>
      </c>
      <c r="Q17">
        <v>0.32466314324043288</v>
      </c>
      <c r="R17">
        <v>1</v>
      </c>
      <c r="S17"/>
      <c r="T17"/>
      <c r="AA17" s="9">
        <v>1.7372883453194681</v>
      </c>
      <c r="AB17" s="9">
        <v>26.198895637769187</v>
      </c>
    </row>
    <row r="18" spans="1:30">
      <c r="A18" s="2" t="s">
        <v>20</v>
      </c>
      <c r="B18" s="9">
        <v>23.59432466708941</v>
      </c>
      <c r="C18" s="3">
        <v>283564.5066502273</v>
      </c>
      <c r="D18" s="5">
        <v>851.91194385450467</v>
      </c>
      <c r="E18" s="6">
        <v>3.6276803329057019</v>
      </c>
      <c r="F18" s="2">
        <v>1</v>
      </c>
      <c r="P18" t="s">
        <v>116</v>
      </c>
      <c r="Q18">
        <v>0.26425565259326844</v>
      </c>
      <c r="R18">
        <v>0.67210734280236417</v>
      </c>
      <c r="S18">
        <v>1</v>
      </c>
      <c r="T18"/>
      <c r="AA18" s="9">
        <v>3.6276803329057019</v>
      </c>
      <c r="AB18" s="9">
        <v>23.59432466708941</v>
      </c>
    </row>
    <row r="19" spans="1:30" ht="15" thickBot="1">
      <c r="A19" s="2" t="s">
        <v>21</v>
      </c>
      <c r="B19" s="9">
        <v>14.296280087527352</v>
      </c>
      <c r="C19" s="3">
        <v>163704.91656884106</v>
      </c>
      <c r="D19" s="5">
        <v>853.49654902982161</v>
      </c>
      <c r="E19" s="6">
        <v>7.396796457872119</v>
      </c>
      <c r="F19" s="2">
        <v>1</v>
      </c>
      <c r="P19" s="36" t="s">
        <v>117</v>
      </c>
      <c r="Q19" s="38">
        <v>-0.79497425625446472</v>
      </c>
      <c r="R19" s="36">
        <v>-0.44161540464949511</v>
      </c>
      <c r="S19" s="36">
        <v>-0.10405306247810768</v>
      </c>
      <c r="T19" s="36">
        <v>1</v>
      </c>
      <c r="AA19" s="9">
        <v>7.396796457872119</v>
      </c>
      <c r="AB19" s="9">
        <v>14.296280087527352</v>
      </c>
    </row>
    <row r="20" spans="1:30">
      <c r="A20" s="2" t="s">
        <v>22</v>
      </c>
      <c r="B20" s="9">
        <v>26.705387729679227</v>
      </c>
      <c r="C20" s="3">
        <v>701878.35478399298</v>
      </c>
      <c r="D20" s="5">
        <v>1012.4985797068515</v>
      </c>
      <c r="E20" s="6">
        <v>1.9978790288982313</v>
      </c>
      <c r="F20" s="2">
        <v>0</v>
      </c>
      <c r="AA20" s="9">
        <v>1.9978790288982313</v>
      </c>
      <c r="AB20" s="9">
        <v>26.705387729679227</v>
      </c>
      <c r="AD20" s="4">
        <f>CORREL(AA2:AA108,AB2:AB108)</f>
        <v>-0.79497425625446472</v>
      </c>
    </row>
    <row r="21" spans="1:30">
      <c r="A21" s="2" t="s">
        <v>23</v>
      </c>
      <c r="B21" s="9">
        <v>22.456</v>
      </c>
      <c r="C21" s="3">
        <v>858502.05498321832</v>
      </c>
      <c r="D21" s="5">
        <v>1018.401922316513</v>
      </c>
      <c r="E21" s="6">
        <v>3.1024728533625332</v>
      </c>
      <c r="F21" s="2">
        <v>0</v>
      </c>
      <c r="AA21" s="9">
        <v>3.1024728533625332</v>
      </c>
      <c r="AB21" s="9">
        <v>22.456</v>
      </c>
    </row>
    <row r="22" spans="1:30">
      <c r="A22" s="2" t="s">
        <v>24</v>
      </c>
      <c r="B22" s="9">
        <v>24.952672200378622</v>
      </c>
      <c r="C22" s="3">
        <v>798191.16597702296</v>
      </c>
      <c r="D22" s="5">
        <v>1063.5775562897361</v>
      </c>
      <c r="E22" s="6">
        <v>1.2678493757924059</v>
      </c>
      <c r="F22" s="2">
        <v>0</v>
      </c>
      <c r="AA22" s="9">
        <v>1.2678493757924059</v>
      </c>
      <c r="AB22" s="9">
        <v>24.952672200378622</v>
      </c>
    </row>
    <row r="23" spans="1:30">
      <c r="A23" s="2" t="s">
        <v>25</v>
      </c>
      <c r="B23" s="9">
        <v>21.439266615737203</v>
      </c>
      <c r="C23" s="3">
        <v>1097311.0493190719</v>
      </c>
      <c r="D23" s="5">
        <v>1231.7160489617784</v>
      </c>
      <c r="E23" s="6">
        <v>4.5688567629308876</v>
      </c>
      <c r="F23" s="2">
        <v>0</v>
      </c>
      <c r="AA23" s="9">
        <v>4.5688567629308876</v>
      </c>
      <c r="AB23" s="9">
        <v>21.439266615737203</v>
      </c>
    </row>
    <row r="24" spans="1:30">
      <c r="A24" s="2" t="s">
        <v>26</v>
      </c>
      <c r="B24" s="9">
        <v>28.194861851672322</v>
      </c>
      <c r="C24" s="3">
        <v>540730.63581454859</v>
      </c>
      <c r="D24" s="5">
        <v>1000.3033461412816</v>
      </c>
      <c r="E24" s="6">
        <v>1.6645147239550115</v>
      </c>
      <c r="F24" s="2">
        <v>0</v>
      </c>
      <c r="AA24" s="9">
        <v>1.6645147239550115</v>
      </c>
      <c r="AB24" s="9">
        <v>28.194861851672322</v>
      </c>
    </row>
    <row r="25" spans="1:30">
      <c r="A25" s="2" t="s">
        <v>27</v>
      </c>
      <c r="B25" s="9">
        <v>32.788351107465132</v>
      </c>
      <c r="C25" s="3">
        <v>418474.84310289583</v>
      </c>
      <c r="D25" s="5">
        <v>732.4120657453991</v>
      </c>
      <c r="E25" s="6">
        <v>1.1873345206678541</v>
      </c>
      <c r="F25" s="2">
        <v>0</v>
      </c>
      <c r="AA25" s="9">
        <v>1.1873345206678541</v>
      </c>
      <c r="AB25" s="9">
        <v>32.788351107465132</v>
      </c>
    </row>
    <row r="26" spans="1:30">
      <c r="A26" s="2" t="s">
        <v>28</v>
      </c>
      <c r="B26" s="9">
        <v>27.625077591558039</v>
      </c>
      <c r="C26" s="3">
        <v>494974.23682630394</v>
      </c>
      <c r="D26" s="5">
        <v>912.63022892180118</v>
      </c>
      <c r="E26" s="6">
        <v>1.7744514134120417</v>
      </c>
      <c r="F26" s="2">
        <v>0</v>
      </c>
      <c r="AA26" s="9">
        <v>1.7744514134120417</v>
      </c>
      <c r="AB26" s="9">
        <v>27.625077591558039</v>
      </c>
    </row>
    <row r="27" spans="1:30">
      <c r="A27" s="2" t="s">
        <v>29</v>
      </c>
      <c r="B27" s="9">
        <v>22.007665772326561</v>
      </c>
      <c r="C27" s="3">
        <v>414830.06948322523</v>
      </c>
      <c r="D27" s="5">
        <v>876.76844922707164</v>
      </c>
      <c r="E27" s="6">
        <v>2.7448516960725406</v>
      </c>
      <c r="F27" s="2">
        <v>0</v>
      </c>
      <c r="AA27" s="9">
        <v>2.7448516960725406</v>
      </c>
      <c r="AB27" s="9">
        <v>22.007665772326561</v>
      </c>
    </row>
    <row r="28" spans="1:30">
      <c r="A28" s="2" t="s">
        <v>30</v>
      </c>
      <c r="B28" s="9">
        <v>17.276223776223777</v>
      </c>
      <c r="C28" s="3">
        <v>531840.81513621809</v>
      </c>
      <c r="D28" s="5">
        <v>886.60544293873886</v>
      </c>
      <c r="E28" s="6">
        <v>4.5917795945794602</v>
      </c>
      <c r="F28" s="2">
        <v>0</v>
      </c>
      <c r="AA28" s="9">
        <v>4.5917795945794602</v>
      </c>
      <c r="AB28" s="9">
        <v>17.276223776223777</v>
      </c>
    </row>
    <row r="29" spans="1:30">
      <c r="A29" s="2" t="s">
        <v>32</v>
      </c>
      <c r="B29" s="9">
        <v>19.36425611549258</v>
      </c>
      <c r="C29" s="3">
        <v>292927.85698498867</v>
      </c>
      <c r="D29" s="5">
        <v>917.18826901363593</v>
      </c>
      <c r="E29" s="6">
        <v>5.6570452505717839</v>
      </c>
      <c r="F29" s="2">
        <v>1</v>
      </c>
      <c r="AA29" s="9">
        <v>5.6570452505717839</v>
      </c>
      <c r="AB29" s="9">
        <v>19.36425611549258</v>
      </c>
    </row>
    <row r="30" spans="1:30">
      <c r="A30" s="2" t="s">
        <v>33</v>
      </c>
      <c r="B30" s="9">
        <v>19.051068188469419</v>
      </c>
      <c r="C30" s="3">
        <v>288221.4146216829</v>
      </c>
      <c r="D30" s="5">
        <v>895.69194452640897</v>
      </c>
      <c r="E30" s="6">
        <v>4.9713266706864925</v>
      </c>
      <c r="F30" s="2">
        <v>1</v>
      </c>
      <c r="AA30" s="9">
        <v>4.9713266706864925</v>
      </c>
      <c r="AB30" s="9">
        <v>19.051068188469419</v>
      </c>
    </row>
    <row r="31" spans="1:30">
      <c r="A31" s="2" t="s">
        <v>34</v>
      </c>
      <c r="B31" s="9">
        <v>17.168126520681266</v>
      </c>
      <c r="C31" s="3">
        <v>300786.18078221573</v>
      </c>
      <c r="D31" s="5">
        <v>775.69094358211146</v>
      </c>
      <c r="E31" s="6">
        <v>4.8106652133357093</v>
      </c>
      <c r="F31" s="2">
        <v>1</v>
      </c>
      <c r="AA31" s="9">
        <v>4.8106652133357093</v>
      </c>
      <c r="AB31" s="9">
        <v>17.168126520681266</v>
      </c>
    </row>
    <row r="32" spans="1:30">
      <c r="A32" s="2" t="s">
        <v>35</v>
      </c>
      <c r="B32" s="9">
        <v>17.179388393932097</v>
      </c>
      <c r="C32" s="3">
        <v>252165.02940048042</v>
      </c>
      <c r="D32" s="5">
        <v>805.31446978371844</v>
      </c>
      <c r="E32" s="6">
        <v>6.7634814806887622</v>
      </c>
      <c r="F32" s="2">
        <v>1</v>
      </c>
      <c r="AA32" s="9">
        <v>6.7634814806887622</v>
      </c>
      <c r="AB32" s="9">
        <v>17.179388393932097</v>
      </c>
    </row>
    <row r="33" spans="1:28">
      <c r="A33" s="2" t="s">
        <v>36</v>
      </c>
      <c r="B33" s="9">
        <v>17.867782426778241</v>
      </c>
      <c r="C33" s="3">
        <v>287772.7235633966</v>
      </c>
      <c r="D33" s="5">
        <v>860.2076386783873</v>
      </c>
      <c r="E33" s="6">
        <v>5.9033040315247041</v>
      </c>
      <c r="F33" s="2">
        <v>1</v>
      </c>
      <c r="AA33" s="9">
        <v>5.9033040315247041</v>
      </c>
      <c r="AB33" s="9">
        <v>17.867782426778241</v>
      </c>
    </row>
    <row r="34" spans="1:28">
      <c r="A34" s="2" t="s">
        <v>37</v>
      </c>
      <c r="B34" s="9">
        <v>15.143288844119869</v>
      </c>
      <c r="C34" s="3">
        <v>323123.10064169078</v>
      </c>
      <c r="D34" s="5">
        <v>912.01830510366381</v>
      </c>
      <c r="E34" s="6">
        <v>7.0736947847197031</v>
      </c>
      <c r="F34" s="2">
        <v>1</v>
      </c>
      <c r="AA34" s="9">
        <v>7.0736947847197031</v>
      </c>
      <c r="AB34" s="9">
        <v>15.143288844119869</v>
      </c>
    </row>
    <row r="35" spans="1:28">
      <c r="A35" s="2" t="s">
        <v>38</v>
      </c>
      <c r="B35" s="9">
        <v>19.67539267015707</v>
      </c>
      <c r="C35" s="3">
        <v>224910.58771233392</v>
      </c>
      <c r="D35" s="5">
        <v>850.68657354110542</v>
      </c>
      <c r="E35" s="6">
        <v>5.5543028044481897</v>
      </c>
      <c r="F35" s="2">
        <v>1</v>
      </c>
      <c r="AA35" s="9">
        <v>5.5543028044481897</v>
      </c>
      <c r="AB35" s="9">
        <v>19.67539267015707</v>
      </c>
    </row>
    <row r="36" spans="1:28">
      <c r="A36" s="2" t="s">
        <v>39</v>
      </c>
      <c r="B36" s="9">
        <v>16.555041831792163</v>
      </c>
      <c r="C36" s="3">
        <v>246388.88129159692</v>
      </c>
      <c r="D36" s="5">
        <v>744.77199564016121</v>
      </c>
      <c r="E36" s="6">
        <v>4.6809121864253544</v>
      </c>
      <c r="F36" s="2">
        <v>1</v>
      </c>
      <c r="AA36" s="9">
        <v>4.6809121864253544</v>
      </c>
      <c r="AB36" s="9">
        <v>16.555041831792163</v>
      </c>
    </row>
    <row r="37" spans="1:28">
      <c r="A37" s="2" t="s">
        <v>40</v>
      </c>
      <c r="B37" s="9">
        <v>13.6847801578354</v>
      </c>
      <c r="C37" s="3">
        <v>308055.19884260325</v>
      </c>
      <c r="D37" s="5">
        <v>766.87993244779318</v>
      </c>
      <c r="E37" s="6">
        <v>6.1381572537429765</v>
      </c>
      <c r="F37" s="2">
        <v>1</v>
      </c>
      <c r="AA37" s="9">
        <v>6.1381572537429765</v>
      </c>
      <c r="AB37" s="9">
        <v>13.6847801578354</v>
      </c>
    </row>
    <row r="38" spans="1:28">
      <c r="A38" s="2" t="s">
        <v>41</v>
      </c>
      <c r="B38" s="9">
        <v>14.840364244564208</v>
      </c>
      <c r="C38" s="3">
        <v>246269.19229923247</v>
      </c>
      <c r="D38" s="5">
        <v>922.39596492705607</v>
      </c>
      <c r="E38" s="6">
        <v>6.60658974574923</v>
      </c>
      <c r="F38" s="2">
        <v>1</v>
      </c>
      <c r="AA38" s="9">
        <v>6.60658974574923</v>
      </c>
      <c r="AB38" s="9">
        <v>14.840364244564208</v>
      </c>
    </row>
    <row r="39" spans="1:28">
      <c r="A39" s="2" t="s">
        <v>42</v>
      </c>
      <c r="B39" s="9">
        <v>12.614654717975752</v>
      </c>
      <c r="C39" s="3">
        <v>409464.97636568651</v>
      </c>
      <c r="D39" s="5">
        <v>772.93754316467073</v>
      </c>
      <c r="E39" s="6">
        <v>5.6553862993706101</v>
      </c>
      <c r="F39" s="2">
        <v>1</v>
      </c>
      <c r="AA39" s="9">
        <v>5.6553862993706101</v>
      </c>
      <c r="AB39" s="9">
        <v>12.614654717975752</v>
      </c>
    </row>
    <row r="40" spans="1:28">
      <c r="A40" s="2" t="s">
        <v>43</v>
      </c>
      <c r="B40" s="9">
        <v>11.880952380952381</v>
      </c>
      <c r="C40" s="3">
        <v>270373.9908643869</v>
      </c>
      <c r="D40" s="5">
        <v>953.50110802618508</v>
      </c>
      <c r="E40" s="6">
        <v>9.5264780050434297</v>
      </c>
      <c r="F40" s="2">
        <v>1</v>
      </c>
      <c r="AA40" s="9">
        <v>9.5264780050434297</v>
      </c>
      <c r="AB40" s="9">
        <v>11.880952380952381</v>
      </c>
    </row>
    <row r="41" spans="1:28">
      <c r="A41" s="2" t="s">
        <v>44</v>
      </c>
      <c r="B41" s="9">
        <v>14.529161747343565</v>
      </c>
      <c r="C41" s="3">
        <v>368855.58120745479</v>
      </c>
      <c r="D41" s="5">
        <v>849.59464266002726</v>
      </c>
      <c r="E41" s="6">
        <v>5.8013319760097142</v>
      </c>
      <c r="F41" s="2">
        <v>1</v>
      </c>
      <c r="AA41" s="9">
        <v>5.8013319760097142</v>
      </c>
      <c r="AB41" s="9">
        <v>14.529161747343565</v>
      </c>
    </row>
    <row r="42" spans="1:28">
      <c r="A42" s="2" t="s">
        <v>45</v>
      </c>
      <c r="B42" s="9">
        <v>14.410638771422212</v>
      </c>
      <c r="C42" s="3">
        <v>353474.3231083735</v>
      </c>
      <c r="D42" s="5">
        <v>920.08639308855288</v>
      </c>
      <c r="E42" s="6">
        <v>6.6381130187551101</v>
      </c>
      <c r="F42" s="2">
        <v>1</v>
      </c>
      <c r="AA42" s="9">
        <v>6.6381130187551101</v>
      </c>
      <c r="AB42" s="9">
        <v>14.410638771422212</v>
      </c>
    </row>
    <row r="43" spans="1:28">
      <c r="A43" s="2" t="s">
        <v>46</v>
      </c>
      <c r="B43" s="9">
        <v>20.698734616051308</v>
      </c>
      <c r="C43" s="3">
        <v>249602.94171113244</v>
      </c>
      <c r="D43" s="5">
        <v>914.6121599437148</v>
      </c>
      <c r="E43" s="6">
        <v>5.8044090056285178</v>
      </c>
      <c r="F43" s="2">
        <v>1</v>
      </c>
      <c r="AA43" s="9">
        <v>5.8044090056285178</v>
      </c>
      <c r="AB43" s="9">
        <v>20.698734616051308</v>
      </c>
    </row>
    <row r="44" spans="1:28">
      <c r="A44" s="2" t="s">
        <v>47</v>
      </c>
      <c r="B44" s="9">
        <v>14.79932735426009</v>
      </c>
      <c r="C44" s="3">
        <v>252205.80559052882</v>
      </c>
      <c r="D44" s="5">
        <v>876.80989180834626</v>
      </c>
      <c r="E44" s="6">
        <v>7.2086553323029365</v>
      </c>
      <c r="F44" s="2">
        <v>1</v>
      </c>
      <c r="AA44" s="9">
        <v>7.2086553323029365</v>
      </c>
      <c r="AB44" s="9">
        <v>14.79932735426009</v>
      </c>
    </row>
    <row r="45" spans="1:28">
      <c r="A45" s="2" t="s">
        <v>48</v>
      </c>
      <c r="B45" s="9">
        <v>16.536351165980797</v>
      </c>
      <c r="C45" s="3">
        <v>369667.40764329082</v>
      </c>
      <c r="D45" s="5">
        <v>962.56511654435531</v>
      </c>
      <c r="E45" s="6">
        <v>6.9394273546522678</v>
      </c>
      <c r="F45" s="2">
        <v>1</v>
      </c>
      <c r="AA45" s="9">
        <v>6.9394273546522678</v>
      </c>
      <c r="AB45" s="9">
        <v>16.536351165980797</v>
      </c>
    </row>
    <row r="46" spans="1:28">
      <c r="A46" s="2" t="s">
        <v>49</v>
      </c>
      <c r="B46" s="9">
        <v>15.719539375928678</v>
      </c>
      <c r="C46" s="3">
        <v>279184.95881735167</v>
      </c>
      <c r="D46" s="5">
        <v>778.98663619997228</v>
      </c>
      <c r="E46" s="6">
        <v>5.599986151502562</v>
      </c>
      <c r="F46" s="2">
        <v>1</v>
      </c>
      <c r="AA46" s="9">
        <v>5.599986151502562</v>
      </c>
      <c r="AB46" s="9">
        <v>15.719539375928678</v>
      </c>
    </row>
    <row r="47" spans="1:28">
      <c r="A47" s="2" t="s">
        <v>50</v>
      </c>
      <c r="B47" s="9">
        <v>14.36541737649063</v>
      </c>
      <c r="C47" s="3">
        <v>333163.00409421552</v>
      </c>
      <c r="D47" s="5">
        <v>714.84170072591962</v>
      </c>
      <c r="E47" s="6">
        <v>5.1607393399621788</v>
      </c>
      <c r="F47" s="2">
        <v>1</v>
      </c>
      <c r="AA47" s="9">
        <v>5.1607393399621788</v>
      </c>
      <c r="AB47" s="9">
        <v>14.36541737649063</v>
      </c>
    </row>
    <row r="48" spans="1:28">
      <c r="A48" s="2" t="s">
        <v>51</v>
      </c>
      <c r="B48" s="9">
        <v>17.062370062370061</v>
      </c>
      <c r="C48" s="3">
        <v>206379.19805425103</v>
      </c>
      <c r="D48" s="5">
        <v>718.55634890945464</v>
      </c>
      <c r="E48" s="6">
        <v>4.659824666981117</v>
      </c>
      <c r="F48" s="2">
        <v>1</v>
      </c>
      <c r="AA48" s="9">
        <v>4.659824666981117</v>
      </c>
      <c r="AB48" s="9">
        <v>17.062370062370061</v>
      </c>
    </row>
    <row r="49" spans="1:28">
      <c r="A49" s="2" t="s">
        <v>52</v>
      </c>
      <c r="B49" s="9">
        <v>19.795505617977529</v>
      </c>
      <c r="C49" s="3">
        <v>210258.13082047601</v>
      </c>
      <c r="D49" s="5">
        <v>758.2794995502494</v>
      </c>
      <c r="E49" s="6">
        <v>3.8678550985362663</v>
      </c>
      <c r="F49" s="2">
        <v>1</v>
      </c>
      <c r="AA49" s="9">
        <v>3.8678550985362663</v>
      </c>
      <c r="AB49" s="9">
        <v>19.795505617977529</v>
      </c>
    </row>
    <row r="50" spans="1:28">
      <c r="A50" s="2" t="s">
        <v>53</v>
      </c>
      <c r="B50" s="9">
        <v>15.868414604263661</v>
      </c>
      <c r="C50" s="3">
        <v>314919.2837057077</v>
      </c>
      <c r="D50" s="5">
        <v>818.5428047092156</v>
      </c>
      <c r="E50" s="6">
        <v>4.9903948314534388</v>
      </c>
      <c r="F50" s="2">
        <v>1</v>
      </c>
      <c r="AA50" s="9">
        <v>4.9903948314534388</v>
      </c>
      <c r="AB50" s="9">
        <v>15.868414604263661</v>
      </c>
    </row>
    <row r="51" spans="1:28">
      <c r="A51" s="2" t="s">
        <v>54</v>
      </c>
      <c r="B51" s="9">
        <v>19.032689450222882</v>
      </c>
      <c r="C51" s="3">
        <v>327629.23292568652</v>
      </c>
      <c r="D51" s="5">
        <v>923.75675736300218</v>
      </c>
      <c r="E51" s="6">
        <v>6.1797626791682552</v>
      </c>
      <c r="F51" s="2">
        <v>1</v>
      </c>
      <c r="AA51" s="9">
        <v>6.1797626791682552</v>
      </c>
      <c r="AB51" s="9">
        <v>19.032689450222882</v>
      </c>
    </row>
    <row r="52" spans="1:28">
      <c r="A52" s="2" t="s">
        <v>55</v>
      </c>
      <c r="B52" s="9">
        <v>17.432352066607194</v>
      </c>
      <c r="C52" s="3">
        <v>225119.12062627918</v>
      </c>
      <c r="D52" s="5">
        <v>734.01207852279913</v>
      </c>
      <c r="E52" s="6">
        <v>5.6176291868698769</v>
      </c>
      <c r="F52" s="2">
        <v>1</v>
      </c>
      <c r="AA52" s="9">
        <v>5.6176291868698769</v>
      </c>
      <c r="AB52" s="9">
        <v>17.432352066607194</v>
      </c>
    </row>
    <row r="53" spans="1:28">
      <c r="A53" s="2" t="s">
        <v>56</v>
      </c>
      <c r="B53" s="9">
        <v>18.128870292887029</v>
      </c>
      <c r="C53" s="3">
        <v>266753.35198542906</v>
      </c>
      <c r="D53" s="5">
        <v>721.23623317666625</v>
      </c>
      <c r="E53" s="6">
        <v>4.8603525509334879</v>
      </c>
      <c r="F53" s="2">
        <v>1</v>
      </c>
      <c r="AA53" s="9">
        <v>4.8603525509334879</v>
      </c>
      <c r="AB53" s="9">
        <v>18.128870292887029</v>
      </c>
    </row>
    <row r="54" spans="1:28">
      <c r="A54" s="2" t="s">
        <v>57</v>
      </c>
      <c r="B54" s="9">
        <v>20.908868601238996</v>
      </c>
      <c r="C54" s="3">
        <v>254047.05331639855</v>
      </c>
      <c r="D54" s="5">
        <v>912.0540789260001</v>
      </c>
      <c r="E54" s="6">
        <v>4.858442050560277</v>
      </c>
      <c r="F54" s="2">
        <v>1</v>
      </c>
      <c r="AA54" s="9">
        <v>4.858442050560277</v>
      </c>
      <c r="AB54" s="9">
        <v>20.908868601238996</v>
      </c>
    </row>
    <row r="55" spans="1:28">
      <c r="A55" s="2" t="s">
        <v>58</v>
      </c>
      <c r="B55" s="9">
        <v>21.20559016669473</v>
      </c>
      <c r="C55" s="3">
        <v>202566.19615470123</v>
      </c>
      <c r="D55" s="5">
        <v>804.66475868985583</v>
      </c>
      <c r="E55" s="6">
        <v>4.127834446319806</v>
      </c>
      <c r="F55" s="2">
        <v>1</v>
      </c>
      <c r="AA55" s="9">
        <v>4.127834446319806</v>
      </c>
      <c r="AB55" s="9">
        <v>21.20559016669473</v>
      </c>
    </row>
    <row r="56" spans="1:28">
      <c r="A56" s="2" t="s">
        <v>59</v>
      </c>
      <c r="B56" s="9">
        <v>18.862888482632542</v>
      </c>
      <c r="C56" s="3">
        <v>1486812.1184368471</v>
      </c>
      <c r="D56" s="5">
        <v>1379.6678506287799</v>
      </c>
      <c r="E56" s="6">
        <v>5.8558126139963518</v>
      </c>
      <c r="F56" s="2">
        <v>0</v>
      </c>
      <c r="AA56" s="9">
        <v>5.8558126139963518</v>
      </c>
      <c r="AB56" s="9">
        <v>18.862888482632542</v>
      </c>
    </row>
    <row r="57" spans="1:28">
      <c r="A57" s="2" t="s">
        <v>60</v>
      </c>
      <c r="B57" s="9">
        <v>17.258133333333333</v>
      </c>
      <c r="C57" s="3">
        <v>790563.30442534224</v>
      </c>
      <c r="D57" s="5">
        <v>1588.9518847686179</v>
      </c>
      <c r="E57" s="6">
        <v>4.2394524466237611</v>
      </c>
      <c r="F57" s="2">
        <v>0</v>
      </c>
      <c r="AA57" s="9">
        <v>4.2394524466237611</v>
      </c>
      <c r="AB57" s="9">
        <v>17.258133333333333</v>
      </c>
    </row>
    <row r="58" spans="1:28">
      <c r="A58" s="2" t="s">
        <v>61</v>
      </c>
      <c r="B58" s="9">
        <v>17.366058906030855</v>
      </c>
      <c r="C58" s="3">
        <v>903664.94805697072</v>
      </c>
      <c r="D58" s="5">
        <v>1098.5871271585556</v>
      </c>
      <c r="E58" s="6">
        <v>4.8351648351648349</v>
      </c>
      <c r="F58" s="2">
        <v>0</v>
      </c>
      <c r="AA58" s="9">
        <v>4.8351648351648349</v>
      </c>
      <c r="AB58" s="9">
        <v>17.366058906030855</v>
      </c>
    </row>
    <row r="59" spans="1:28">
      <c r="A59" s="2" t="s">
        <v>62</v>
      </c>
      <c r="B59" s="9">
        <v>17.666269368295591</v>
      </c>
      <c r="C59" s="3">
        <v>492513.07332723466</v>
      </c>
      <c r="D59" s="5">
        <v>655.92518779702596</v>
      </c>
      <c r="E59" s="6">
        <v>2.1769124635903725</v>
      </c>
      <c r="F59" s="2">
        <v>0</v>
      </c>
      <c r="AA59" s="9">
        <v>2.1769124635903725</v>
      </c>
      <c r="AB59" s="9">
        <v>17.666269368295591</v>
      </c>
    </row>
    <row r="60" spans="1:28">
      <c r="A60" s="2" t="s">
        <v>63</v>
      </c>
      <c r="B60" s="9">
        <v>20.558549222797929</v>
      </c>
      <c r="C60" s="3">
        <v>956520.70946007152</v>
      </c>
      <c r="D60" s="5">
        <v>1011.0902715485608</v>
      </c>
      <c r="E60" s="6">
        <v>4.7704476881676587</v>
      </c>
      <c r="F60" s="2">
        <v>0</v>
      </c>
      <c r="AA60" s="9">
        <v>4.7704476881676587</v>
      </c>
      <c r="AB60" s="9">
        <v>20.558549222797929</v>
      </c>
    </row>
    <row r="61" spans="1:28">
      <c r="A61" s="2" t="s">
        <v>65</v>
      </c>
      <c r="B61" s="9">
        <v>12.059303824666953</v>
      </c>
      <c r="C61" s="3">
        <v>459164.70364374894</v>
      </c>
      <c r="D61" s="5">
        <v>964.56328385847758</v>
      </c>
      <c r="E61" s="6">
        <v>7.6877753149462693</v>
      </c>
      <c r="F61" s="2">
        <v>1</v>
      </c>
      <c r="AA61" s="9">
        <v>7.6877753149462693</v>
      </c>
      <c r="AB61" s="9">
        <v>12.059303824666953</v>
      </c>
    </row>
    <row r="62" spans="1:28">
      <c r="A62" s="2" t="s">
        <v>66</v>
      </c>
      <c r="B62" s="9">
        <v>17.369837870908533</v>
      </c>
      <c r="C62" s="3">
        <v>384822.54450312094</v>
      </c>
      <c r="D62" s="5">
        <v>804.15341600324416</v>
      </c>
      <c r="E62" s="6">
        <v>2.9987407423217296</v>
      </c>
      <c r="F62" s="2">
        <v>1</v>
      </c>
      <c r="AA62" s="9">
        <v>2.9987407423217296</v>
      </c>
      <c r="AB62" s="9">
        <v>17.369837870908533</v>
      </c>
    </row>
    <row r="63" spans="1:28">
      <c r="A63" s="2" t="s">
        <v>67</v>
      </c>
      <c r="B63" s="9">
        <v>14.185455700222294</v>
      </c>
      <c r="C63" s="3">
        <v>288161.02871068916</v>
      </c>
      <c r="D63" s="5">
        <v>786.39621825372308</v>
      </c>
      <c r="E63" s="6">
        <v>6.4728418710993019</v>
      </c>
      <c r="F63" s="2">
        <v>1</v>
      </c>
      <c r="AA63" s="9">
        <v>6.4728418710993019</v>
      </c>
      <c r="AB63" s="9">
        <v>14.185455700222294</v>
      </c>
    </row>
    <row r="64" spans="1:28">
      <c r="A64" s="2" t="s">
        <v>68</v>
      </c>
      <c r="B64" s="9">
        <v>17.615126050420169</v>
      </c>
      <c r="C64" s="3">
        <v>1204540.0885440938</v>
      </c>
      <c r="D64" s="5">
        <v>1311.8944357294456</v>
      </c>
      <c r="E64" s="6">
        <v>2.7682938082495157</v>
      </c>
      <c r="F64" s="2">
        <v>0</v>
      </c>
      <c r="AA64" s="9">
        <v>2.7682938082495157</v>
      </c>
      <c r="AB64" s="9">
        <v>17.615126050420169</v>
      </c>
    </row>
    <row r="65" spans="1:28">
      <c r="A65" s="2" t="s">
        <v>70</v>
      </c>
      <c r="B65" s="9">
        <v>11.226369656833233</v>
      </c>
      <c r="C65" s="3">
        <v>282340.54965516378</v>
      </c>
      <c r="D65" s="5">
        <v>871.92566144019872</v>
      </c>
      <c r="E65" s="6">
        <v>9.0705462287374417</v>
      </c>
      <c r="F65" s="2">
        <v>1</v>
      </c>
      <c r="AA65" s="9">
        <v>9.0705462287374417</v>
      </c>
      <c r="AB65" s="9">
        <v>11.226369656833233</v>
      </c>
    </row>
    <row r="66" spans="1:28">
      <c r="A66" s="2" t="s">
        <v>71</v>
      </c>
      <c r="B66" s="9">
        <v>11.549636285836543</v>
      </c>
      <c r="C66" s="3">
        <v>273873.14749342878</v>
      </c>
      <c r="D66" s="5">
        <v>850.75200351300907</v>
      </c>
      <c r="E66" s="6">
        <v>7.9591612690745412</v>
      </c>
      <c r="F66" s="2">
        <v>1</v>
      </c>
      <c r="AA66" s="9">
        <v>7.9591612690745412</v>
      </c>
      <c r="AB66" s="9">
        <v>11.549636285836543</v>
      </c>
    </row>
    <row r="67" spans="1:28">
      <c r="A67" s="2" t="s">
        <v>72</v>
      </c>
      <c r="B67" s="9">
        <v>12.391864208369915</v>
      </c>
      <c r="C67" s="3">
        <v>282472.947145482</v>
      </c>
      <c r="D67" s="5">
        <v>756.68716687166875</v>
      </c>
      <c r="E67" s="6">
        <v>6.9208692086920873</v>
      </c>
      <c r="F67" s="2">
        <v>1</v>
      </c>
      <c r="AA67" s="9">
        <v>6.9208692086920873</v>
      </c>
      <c r="AB67" s="9">
        <v>12.391864208369915</v>
      </c>
    </row>
    <row r="68" spans="1:28">
      <c r="A68" s="2" t="s">
        <v>73</v>
      </c>
      <c r="B68" s="9">
        <v>11.339804214368675</v>
      </c>
      <c r="C68" s="3">
        <v>377568.92128197174</v>
      </c>
      <c r="D68" s="5">
        <v>828.35378227342255</v>
      </c>
      <c r="E68" s="6">
        <v>6.3584236104606999</v>
      </c>
      <c r="F68" s="2">
        <v>1</v>
      </c>
      <c r="AA68" s="9">
        <v>6.3584236104606999</v>
      </c>
      <c r="AB68" s="9">
        <v>11.339804214368675</v>
      </c>
    </row>
    <row r="69" spans="1:28">
      <c r="A69" s="2" t="s">
        <v>74</v>
      </c>
      <c r="B69" s="9">
        <v>13.277820710973725</v>
      </c>
      <c r="C69" s="3">
        <v>216425.54202910332</v>
      </c>
      <c r="D69" s="5">
        <v>747.02126194200935</v>
      </c>
      <c r="E69" s="6">
        <v>6.552731780749137</v>
      </c>
      <c r="F69" s="2">
        <v>1</v>
      </c>
      <c r="AA69" s="9">
        <v>6.552731780749137</v>
      </c>
      <c r="AB69" s="9">
        <v>13.277820710973725</v>
      </c>
    </row>
    <row r="70" spans="1:28">
      <c r="A70" s="2" t="s">
        <v>75</v>
      </c>
      <c r="B70" s="9">
        <v>19.794729378397541</v>
      </c>
      <c r="C70" s="3">
        <v>223260.99106762384</v>
      </c>
      <c r="D70" s="5">
        <v>759.14323363417122</v>
      </c>
      <c r="E70" s="6">
        <v>4.554005784706165</v>
      </c>
      <c r="F70" s="2">
        <v>1</v>
      </c>
      <c r="AA70" s="9">
        <v>4.554005784706165</v>
      </c>
      <c r="AB70" s="9">
        <v>19.794729378397541</v>
      </c>
    </row>
    <row r="71" spans="1:28">
      <c r="A71" s="2" t="s">
        <v>76</v>
      </c>
      <c r="B71" s="9">
        <v>15.132928475033738</v>
      </c>
      <c r="C71" s="3">
        <v>241837.87541707343</v>
      </c>
      <c r="D71" s="5">
        <v>760.22850409771388</v>
      </c>
      <c r="E71" s="6">
        <v>5.5547957455314405</v>
      </c>
      <c r="F71" s="2">
        <v>1</v>
      </c>
      <c r="AA71" s="9">
        <v>5.5547957455314405</v>
      </c>
      <c r="AB71" s="9">
        <v>15.132928475033738</v>
      </c>
    </row>
    <row r="72" spans="1:28">
      <c r="A72" s="2" t="s">
        <v>77</v>
      </c>
      <c r="B72" s="9">
        <v>18.659330367595413</v>
      </c>
      <c r="C72" s="3">
        <v>228946.75180476636</v>
      </c>
      <c r="D72" s="5">
        <v>771.04809717288185</v>
      </c>
      <c r="E72" s="6">
        <v>3.8715990555000106</v>
      </c>
      <c r="F72" s="2">
        <v>1</v>
      </c>
      <c r="AA72" s="9">
        <v>3.8715990555000106</v>
      </c>
      <c r="AB72" s="9">
        <v>18.659330367595413</v>
      </c>
    </row>
    <row r="73" spans="1:28">
      <c r="A73" s="2" t="s">
        <v>78</v>
      </c>
      <c r="B73" s="9">
        <v>16.116328385337777</v>
      </c>
      <c r="C73" s="3">
        <v>187408.61576110899</v>
      </c>
      <c r="D73" s="5">
        <v>786.33446835164693</v>
      </c>
      <c r="E73" s="6">
        <v>5.13090470510625</v>
      </c>
      <c r="F73" s="2">
        <v>1</v>
      </c>
      <c r="AA73" s="9">
        <v>5.13090470510625</v>
      </c>
      <c r="AB73" s="9">
        <v>16.116328385337777</v>
      </c>
    </row>
    <row r="74" spans="1:28">
      <c r="A74" s="2" t="s">
        <v>79</v>
      </c>
      <c r="B74" s="9">
        <v>11.050336254330547</v>
      </c>
      <c r="C74" s="3">
        <v>230561.2602891197</v>
      </c>
      <c r="D74" s="5">
        <v>850.82239501418428</v>
      </c>
      <c r="E74" s="6">
        <v>7.2317845751326564</v>
      </c>
      <c r="F74" s="2">
        <v>1</v>
      </c>
      <c r="AA74" s="9">
        <v>7.2317845751326564</v>
      </c>
      <c r="AB74" s="9">
        <v>11.050336254330547</v>
      </c>
    </row>
    <row r="75" spans="1:28">
      <c r="A75" s="2" t="s">
        <v>80</v>
      </c>
      <c r="B75" s="9">
        <v>8.9286145183993568</v>
      </c>
      <c r="C75" s="3">
        <v>261298.25040844546</v>
      </c>
      <c r="D75" s="5">
        <v>864.87203992779018</v>
      </c>
      <c r="E75" s="6">
        <v>7.4156667020636435</v>
      </c>
      <c r="F75" s="2">
        <v>1</v>
      </c>
      <c r="AA75" s="9">
        <v>7.4156667020636435</v>
      </c>
      <c r="AB75" s="9">
        <v>8.9286145183993568</v>
      </c>
    </row>
    <row r="76" spans="1:28">
      <c r="A76" s="2" t="s">
        <v>81</v>
      </c>
      <c r="B76" s="9">
        <v>15.377447815795136</v>
      </c>
      <c r="C76" s="3">
        <v>202345.42575768879</v>
      </c>
      <c r="D76" s="5">
        <v>669.40133037694011</v>
      </c>
      <c r="E76" s="6">
        <v>5.0144976974245266</v>
      </c>
      <c r="F76" s="2">
        <v>1</v>
      </c>
      <c r="AA76" s="9">
        <v>5.0144976974245266</v>
      </c>
      <c r="AB76" s="9">
        <v>15.377447815795136</v>
      </c>
    </row>
    <row r="77" spans="1:28">
      <c r="A77" s="2" t="s">
        <v>82</v>
      </c>
      <c r="B77" s="9">
        <v>18.142308922289736</v>
      </c>
      <c r="C77" s="3">
        <v>366466.28981287527</v>
      </c>
      <c r="D77" s="5">
        <v>766.2991638278105</v>
      </c>
      <c r="E77" s="6">
        <v>4.1003406627438839</v>
      </c>
      <c r="F77" s="2">
        <v>1</v>
      </c>
      <c r="AA77" s="9">
        <v>4.1003406627438839</v>
      </c>
      <c r="AB77" s="9">
        <v>18.142308922289736</v>
      </c>
    </row>
    <row r="78" spans="1:28">
      <c r="A78" s="2" t="s">
        <v>83</v>
      </c>
      <c r="B78" s="9">
        <v>21.058098884634592</v>
      </c>
      <c r="C78" s="3">
        <v>593844.21736605791</v>
      </c>
      <c r="D78" s="5">
        <v>684.95241398746941</v>
      </c>
      <c r="E78" s="6">
        <v>2.0291803065449736</v>
      </c>
      <c r="F78" s="2">
        <v>1</v>
      </c>
      <c r="AA78" s="9">
        <v>2.0291803065449736</v>
      </c>
      <c r="AB78" s="9">
        <v>21.058098884634592</v>
      </c>
    </row>
    <row r="79" spans="1:28">
      <c r="A79" s="2" t="s">
        <v>84</v>
      </c>
      <c r="B79" s="9">
        <v>15.1315852778446</v>
      </c>
      <c r="C79" s="3">
        <v>352493.97644115932</v>
      </c>
      <c r="D79" s="5">
        <v>654.7783967538146</v>
      </c>
      <c r="E79" s="6">
        <v>3.7924563523643902</v>
      </c>
      <c r="F79" s="2">
        <v>1</v>
      </c>
      <c r="AA79" s="9">
        <v>3.7924563523643902</v>
      </c>
      <c r="AB79" s="9">
        <v>15.1315852778446</v>
      </c>
    </row>
    <row r="80" spans="1:28">
      <c r="A80" s="2" t="s">
        <v>85</v>
      </c>
      <c r="B80" s="9">
        <v>15.440533980582524</v>
      </c>
      <c r="C80" s="3">
        <v>245172.60527732462</v>
      </c>
      <c r="D80" s="5">
        <v>936.87172388754004</v>
      </c>
      <c r="E80" s="6">
        <v>7.0684608228006081</v>
      </c>
      <c r="F80" s="2">
        <v>1</v>
      </c>
      <c r="AA80" s="9">
        <v>7.0684608228006081</v>
      </c>
      <c r="AB80" s="9">
        <v>15.440533980582524</v>
      </c>
    </row>
    <row r="81" spans="1:28">
      <c r="A81" s="2" t="s">
        <v>86</v>
      </c>
      <c r="B81" s="9">
        <v>12.689361702127659</v>
      </c>
      <c r="C81" s="3">
        <v>275165.43756449944</v>
      </c>
      <c r="D81" s="5">
        <v>753.53363041359148</v>
      </c>
      <c r="E81" s="6">
        <v>7.2239242445341878</v>
      </c>
      <c r="F81" s="2">
        <v>1</v>
      </c>
      <c r="AA81" s="9">
        <v>7.2239242445341878</v>
      </c>
      <c r="AB81" s="9">
        <v>12.689361702127659</v>
      </c>
    </row>
    <row r="82" spans="1:28">
      <c r="A82" s="2" t="s">
        <v>87</v>
      </c>
      <c r="B82" s="9">
        <v>10.869033412887829</v>
      </c>
      <c r="C82" s="3">
        <v>261650.86063190695</v>
      </c>
      <c r="D82" s="5">
        <v>800.65730045549765</v>
      </c>
      <c r="E82" s="6">
        <v>9.2444888624089483</v>
      </c>
      <c r="F82" s="2">
        <v>1</v>
      </c>
      <c r="AA82" s="9">
        <v>9.2444888624089483</v>
      </c>
      <c r="AB82" s="9">
        <v>10.869033412887829</v>
      </c>
    </row>
    <row r="83" spans="1:28">
      <c r="A83" s="2" t="s">
        <v>88</v>
      </c>
      <c r="B83" s="9">
        <v>11.666202090592334</v>
      </c>
      <c r="C83" s="3">
        <v>256750.54749549515</v>
      </c>
      <c r="D83" s="5">
        <v>838.2699554127696</v>
      </c>
      <c r="E83" s="6">
        <v>7.6714056236957857</v>
      </c>
      <c r="F83" s="2">
        <v>1</v>
      </c>
      <c r="AA83" s="9">
        <v>7.6714056236957857</v>
      </c>
      <c r="AB83" s="9">
        <v>11.666202090592334</v>
      </c>
    </row>
    <row r="84" spans="1:28">
      <c r="A84" s="2" t="s">
        <v>89</v>
      </c>
      <c r="B84" s="9">
        <v>13.34411869860565</v>
      </c>
      <c r="C84" s="3">
        <v>278598.48964665772</v>
      </c>
      <c r="D84" s="5">
        <v>721.06139305564398</v>
      </c>
      <c r="E84" s="6">
        <v>6.5495629076420663</v>
      </c>
      <c r="F84" s="2">
        <v>1</v>
      </c>
      <c r="AA84" s="9">
        <v>6.5495629076420663</v>
      </c>
      <c r="AB84" s="9">
        <v>13.34411869860565</v>
      </c>
    </row>
    <row r="85" spans="1:28">
      <c r="A85" s="2" t="s">
        <v>90</v>
      </c>
      <c r="B85" s="9">
        <v>14.483266680698801</v>
      </c>
      <c r="C85" s="3">
        <v>330549.8185317496</v>
      </c>
      <c r="D85" s="5">
        <v>768.88870110802441</v>
      </c>
      <c r="E85" s="6">
        <v>5.9045345557867606</v>
      </c>
      <c r="F85" s="2">
        <v>1</v>
      </c>
      <c r="AA85" s="9">
        <v>5.9045345557867606</v>
      </c>
      <c r="AB85" s="9">
        <v>14.483266680698801</v>
      </c>
    </row>
    <row r="86" spans="1:28">
      <c r="A86" s="2" t="s">
        <v>91</v>
      </c>
      <c r="B86" s="9">
        <v>10.385397600162701</v>
      </c>
      <c r="C86" s="3">
        <v>279061.6901029236</v>
      </c>
      <c r="D86" s="5">
        <v>583.29477580550179</v>
      </c>
      <c r="E86" s="6">
        <v>6.3409607133843693</v>
      </c>
      <c r="F86" s="2">
        <v>1</v>
      </c>
      <c r="AA86" s="9">
        <v>6.3409607133843693</v>
      </c>
      <c r="AB86" s="9">
        <v>10.385397600162701</v>
      </c>
    </row>
    <row r="87" spans="1:28">
      <c r="A87" s="2" t="s">
        <v>92</v>
      </c>
      <c r="B87" s="9">
        <v>16.781944816501472</v>
      </c>
      <c r="C87" s="3">
        <v>525571.08740503981</v>
      </c>
      <c r="D87" s="5">
        <v>614.33216909550765</v>
      </c>
      <c r="E87" s="6">
        <v>3.1233690633907423</v>
      </c>
      <c r="F87" s="2">
        <v>1</v>
      </c>
      <c r="AA87" s="9">
        <v>3.1233690633907423</v>
      </c>
      <c r="AB87" s="9">
        <v>16.781944816501472</v>
      </c>
    </row>
    <row r="88" spans="1:28">
      <c r="A88" s="2" t="s">
        <v>93</v>
      </c>
      <c r="B88" s="9">
        <v>18.793110121927619</v>
      </c>
      <c r="C88" s="3">
        <v>259611.42081725894</v>
      </c>
      <c r="D88" s="5">
        <v>923.04064145900475</v>
      </c>
      <c r="E88" s="6">
        <v>5.6686668588248654</v>
      </c>
      <c r="F88" s="2">
        <v>1</v>
      </c>
      <c r="AA88" s="9">
        <v>5.6686668588248654</v>
      </c>
      <c r="AB88" s="9">
        <v>18.793110121927619</v>
      </c>
    </row>
    <row r="89" spans="1:28">
      <c r="A89" s="2" t="s">
        <v>94</v>
      </c>
      <c r="B89" s="9">
        <v>14.141859450021824</v>
      </c>
      <c r="C89" s="3">
        <v>169485.61655111134</v>
      </c>
      <c r="D89" s="5">
        <v>659.47790630678548</v>
      </c>
      <c r="E89" s="6">
        <v>4.7600053184416966</v>
      </c>
      <c r="F89" s="2">
        <v>1</v>
      </c>
      <c r="AA89" s="9">
        <v>4.7600053184416966</v>
      </c>
      <c r="AB89" s="9">
        <v>14.141859450021824</v>
      </c>
    </row>
    <row r="90" spans="1:28">
      <c r="A90" s="2" t="s">
        <v>95</v>
      </c>
      <c r="B90" s="9">
        <v>11.226350629938073</v>
      </c>
      <c r="C90" s="3">
        <v>218401.14450059494</v>
      </c>
      <c r="D90" s="5">
        <v>652.87329149832374</v>
      </c>
      <c r="E90" s="6">
        <v>4.4700421215507609</v>
      </c>
      <c r="F90" s="2">
        <v>1</v>
      </c>
      <c r="AA90" s="9">
        <v>4.4700421215507609</v>
      </c>
      <c r="AB90" s="9">
        <v>11.226350629938073</v>
      </c>
    </row>
    <row r="91" spans="1:28">
      <c r="A91" s="2" t="s">
        <v>96</v>
      </c>
      <c r="B91" s="9">
        <v>9.1425137362637354</v>
      </c>
      <c r="C91" s="3">
        <v>136459.21293075912</v>
      </c>
      <c r="D91" s="5">
        <v>663.81470727856845</v>
      </c>
      <c r="E91" s="6">
        <v>6.4031088197304067</v>
      </c>
      <c r="F91" s="2">
        <v>1</v>
      </c>
      <c r="AA91" s="9">
        <v>6.4031088197304067</v>
      </c>
      <c r="AB91" s="9">
        <v>9.1425137362637354</v>
      </c>
    </row>
    <row r="92" spans="1:28">
      <c r="A92" s="2" t="s">
        <v>97</v>
      </c>
      <c r="B92" s="9">
        <v>19.151724137931033</v>
      </c>
      <c r="C92" s="3">
        <v>798807.3651046023</v>
      </c>
      <c r="D92" s="5">
        <v>1223.1237322515215</v>
      </c>
      <c r="E92" s="6">
        <v>4.8174442190669371</v>
      </c>
      <c r="F92" s="2">
        <v>0</v>
      </c>
      <c r="AA92" s="9">
        <v>4.8174442190669371</v>
      </c>
      <c r="AB92" s="9">
        <v>19.151724137931033</v>
      </c>
    </row>
    <row r="93" spans="1:28">
      <c r="A93" s="2" t="s">
        <v>98</v>
      </c>
      <c r="B93" s="9">
        <v>21.03939962476548</v>
      </c>
      <c r="C93" s="3">
        <v>1076627.4252276416</v>
      </c>
      <c r="D93" s="5">
        <v>1218.6800894854587</v>
      </c>
      <c r="E93" s="6">
        <v>3.8350910834132312</v>
      </c>
      <c r="F93" s="2">
        <v>0</v>
      </c>
      <c r="AA93" s="9">
        <v>3.8350910834132312</v>
      </c>
      <c r="AB93" s="9">
        <v>21.03939962476548</v>
      </c>
    </row>
    <row r="94" spans="1:28">
      <c r="A94" s="2" t="s">
        <v>99</v>
      </c>
      <c r="B94" s="9">
        <v>20.855906696764485</v>
      </c>
      <c r="C94" s="3">
        <v>528434.24069872394</v>
      </c>
      <c r="D94" s="5">
        <v>1051.0660081074725</v>
      </c>
      <c r="E94" s="6">
        <v>2.6978790520068068</v>
      </c>
      <c r="F94" s="2">
        <v>0</v>
      </c>
      <c r="AA94" s="9">
        <v>2.6978790520068068</v>
      </c>
      <c r="AB94" s="9">
        <v>20.855906696764485</v>
      </c>
    </row>
    <row r="95" spans="1:28">
      <c r="A95" s="2" t="s">
        <v>100</v>
      </c>
      <c r="B95" s="9">
        <v>20.611238532110093</v>
      </c>
      <c r="C95" s="3">
        <v>677466.25101764512</v>
      </c>
      <c r="D95" s="5">
        <v>774.80117203850989</v>
      </c>
      <c r="E95" s="6">
        <v>3.6150538452756953</v>
      </c>
      <c r="F95" s="2">
        <v>0</v>
      </c>
      <c r="AA95" s="9">
        <v>3.6150538452756953</v>
      </c>
      <c r="AB95" s="9">
        <v>20.611238532110093</v>
      </c>
    </row>
    <row r="96" spans="1:28">
      <c r="A96" s="2" t="s">
        <v>101</v>
      </c>
      <c r="B96" s="9">
        <v>20.925979680696663</v>
      </c>
      <c r="C96" s="3">
        <v>579543.57949137501</v>
      </c>
      <c r="D96" s="5">
        <v>993.75451636213484</v>
      </c>
      <c r="E96" s="6">
        <v>2.3743160937338703</v>
      </c>
      <c r="F96" s="2">
        <v>0</v>
      </c>
      <c r="AA96" s="9">
        <v>2.3743160937338703</v>
      </c>
      <c r="AB96" s="9">
        <v>20.925979680696663</v>
      </c>
    </row>
    <row r="97" spans="1:28">
      <c r="A97" s="2" t="s">
        <v>102</v>
      </c>
      <c r="B97" s="9">
        <v>20.548707753479125</v>
      </c>
      <c r="C97" s="3">
        <v>1084318.1410356776</v>
      </c>
      <c r="D97" s="5">
        <v>1154.1587411378177</v>
      </c>
      <c r="E97" s="6">
        <v>4.4959363652083697</v>
      </c>
      <c r="F97" s="2">
        <v>0</v>
      </c>
      <c r="AA97" s="9">
        <v>4.4959363652083697</v>
      </c>
      <c r="AB97" s="9">
        <v>20.548707753479125</v>
      </c>
    </row>
    <row r="98" spans="1:28">
      <c r="A98" s="2" t="s">
        <v>103</v>
      </c>
      <c r="B98" s="9">
        <v>21.890652557319225</v>
      </c>
      <c r="C98" s="3">
        <v>1012661.9251094178</v>
      </c>
      <c r="D98" s="5">
        <v>1132.4334458192727</v>
      </c>
      <c r="E98" s="6">
        <v>4.1994750656167978</v>
      </c>
      <c r="F98" s="2">
        <v>0</v>
      </c>
      <c r="AA98" s="9">
        <v>4.1994750656167978</v>
      </c>
      <c r="AB98" s="9">
        <v>21.890652557319225</v>
      </c>
    </row>
    <row r="99" spans="1:28">
      <c r="A99" s="2" t="s">
        <v>104</v>
      </c>
      <c r="B99" s="9">
        <v>23.948498521860898</v>
      </c>
      <c r="C99" s="3">
        <v>1388944.6683276726</v>
      </c>
      <c r="D99" s="5">
        <v>1026.0406342913777</v>
      </c>
      <c r="E99" s="6">
        <v>1.27601585728444</v>
      </c>
      <c r="F99" s="2">
        <v>0</v>
      </c>
      <c r="AA99" s="9">
        <v>1.27601585728444</v>
      </c>
      <c r="AB99" s="9">
        <v>23.948498521860898</v>
      </c>
    </row>
    <row r="100" spans="1:28">
      <c r="A100" s="2" t="s">
        <v>105</v>
      </c>
      <c r="B100" s="9">
        <v>16.262755102040817</v>
      </c>
      <c r="C100" s="3">
        <v>566948.835499309</v>
      </c>
      <c r="D100" s="5">
        <v>777.56952535332562</v>
      </c>
      <c r="E100" s="6">
        <v>3.2926396839065903</v>
      </c>
      <c r="F100" s="2">
        <v>0</v>
      </c>
      <c r="AA100" s="9">
        <v>3.2926396839065903</v>
      </c>
      <c r="AB100" s="9">
        <v>16.262755102040817</v>
      </c>
    </row>
    <row r="101" spans="1:28">
      <c r="A101" s="2" t="s">
        <v>107</v>
      </c>
      <c r="B101" s="9">
        <v>17.023275968800299</v>
      </c>
      <c r="C101" s="3">
        <v>248420.988364636</v>
      </c>
      <c r="D101" s="5">
        <v>987.0905547289226</v>
      </c>
      <c r="E101" s="6">
        <v>5.937785974250966</v>
      </c>
      <c r="F101" s="2">
        <v>1</v>
      </c>
      <c r="AA101" s="9">
        <v>5.937785974250966</v>
      </c>
      <c r="AB101" s="9">
        <v>17.023275968800299</v>
      </c>
    </row>
    <row r="102" spans="1:28">
      <c r="A102" s="2" t="s">
        <v>108</v>
      </c>
      <c r="B102" s="9">
        <v>21.254385964912281</v>
      </c>
      <c r="C102" s="3">
        <v>280892.87551921181</v>
      </c>
      <c r="D102" s="5">
        <v>889.81385795026858</v>
      </c>
      <c r="E102" s="6">
        <v>4.9438001556499662</v>
      </c>
      <c r="F102" s="2">
        <v>1</v>
      </c>
      <c r="AA102" s="9">
        <v>4.9438001556499662</v>
      </c>
      <c r="AB102" s="9">
        <v>21.254385964912281</v>
      </c>
    </row>
    <row r="103" spans="1:28">
      <c r="A103" s="2" t="s">
        <v>109</v>
      </c>
      <c r="B103" s="9">
        <v>27.148360826894969</v>
      </c>
      <c r="C103" s="3">
        <v>605241.81718298327</v>
      </c>
      <c r="D103" s="5">
        <v>801.85347849970003</v>
      </c>
      <c r="E103" s="6">
        <v>1.9086626451431623</v>
      </c>
      <c r="F103" s="2">
        <v>1</v>
      </c>
      <c r="AA103" s="9">
        <v>1.9086626451431623</v>
      </c>
      <c r="AB103" s="9">
        <v>27.148360826894969</v>
      </c>
    </row>
    <row r="104" spans="1:28">
      <c r="A104" s="2" t="s">
        <v>110</v>
      </c>
      <c r="B104" s="9">
        <v>24.621399176954732</v>
      </c>
      <c r="C104" s="3">
        <v>422494.86402443243</v>
      </c>
      <c r="D104" s="5">
        <v>880.47203168670694</v>
      </c>
      <c r="E104" s="6">
        <v>3.8355298642854421</v>
      </c>
      <c r="F104" s="2">
        <v>1</v>
      </c>
      <c r="AA104" s="9">
        <v>3.8355298642854421</v>
      </c>
      <c r="AB104" s="9">
        <v>24.621399176954732</v>
      </c>
    </row>
    <row r="105" spans="1:28">
      <c r="A105" s="2" t="s">
        <v>111</v>
      </c>
      <c r="B105" s="9">
        <v>24.940383250532292</v>
      </c>
      <c r="C105" s="3">
        <v>723201.45676380629</v>
      </c>
      <c r="D105" s="5">
        <v>919.33957898417327</v>
      </c>
      <c r="E105" s="6">
        <v>1.7379500416490987</v>
      </c>
      <c r="F105" s="2">
        <v>0</v>
      </c>
      <c r="AA105" s="9">
        <v>1.7379500416490987</v>
      </c>
      <c r="AB105" s="9">
        <v>24.940383250532292</v>
      </c>
    </row>
    <row r="106" spans="1:28">
      <c r="A106" s="2" t="s">
        <v>112</v>
      </c>
      <c r="B106" s="9">
        <v>20.392377885131509</v>
      </c>
      <c r="C106" s="3">
        <v>1189851.2569796769</v>
      </c>
      <c r="D106" s="5">
        <v>1114.0319289401032</v>
      </c>
      <c r="E106" s="6">
        <v>3.6010082823190492</v>
      </c>
      <c r="F106" s="2">
        <v>0</v>
      </c>
      <c r="AA106" s="9">
        <v>3.6010082823190492</v>
      </c>
      <c r="AB106" s="9">
        <v>20.392377885131509</v>
      </c>
    </row>
    <row r="107" spans="1:28">
      <c r="A107" s="2" t="s">
        <v>113</v>
      </c>
      <c r="B107" s="9">
        <v>28.081615481699622</v>
      </c>
      <c r="C107" s="3">
        <v>270628.30840589578</v>
      </c>
      <c r="D107" s="5">
        <v>962.1370207416719</v>
      </c>
      <c r="E107" s="6">
        <v>2.8158390949088625</v>
      </c>
      <c r="F107" s="2">
        <v>0</v>
      </c>
      <c r="AA107" s="9">
        <v>2.8158390949088625</v>
      </c>
      <c r="AB107" s="9">
        <v>28.081615481699622</v>
      </c>
    </row>
    <row r="108" spans="1:28">
      <c r="A108" s="2" t="s">
        <v>114</v>
      </c>
      <c r="B108" s="9">
        <v>26.492457573852924</v>
      </c>
      <c r="C108" s="3">
        <v>767954.47733255941</v>
      </c>
      <c r="D108" s="5">
        <v>894.42766585908191</v>
      </c>
      <c r="E108" s="6">
        <v>1.0421160930603033</v>
      </c>
      <c r="F108" s="2">
        <v>0</v>
      </c>
      <c r="AA108" s="9">
        <v>1.0421160930603033</v>
      </c>
      <c r="AB108" s="9">
        <v>26.492457573852924</v>
      </c>
    </row>
    <row r="111" spans="1:28">
      <c r="A111" s="1"/>
      <c r="B111" s="16" t="s">
        <v>136</v>
      </c>
      <c r="C111" s="17" t="s">
        <v>115</v>
      </c>
      <c r="D111" s="17" t="s">
        <v>116</v>
      </c>
      <c r="E111" s="17" t="s">
        <v>117</v>
      </c>
    </row>
    <row r="112" spans="1:28">
      <c r="C112" s="18">
        <f>CORREL(B2:B108,C2:C108)</f>
        <v>0.32466314324043288</v>
      </c>
      <c r="D112" s="18">
        <f>CORREL(B2:B108,D2:D108)</f>
        <v>0.26425565259326844</v>
      </c>
      <c r="E112" s="18">
        <f>CORREL(B2:B108,E2:E108)</f>
        <v>-0.79497425625446472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0793-2280-4ABD-BB53-BF57AA7D5110}">
  <dimension ref="A1:AS114"/>
  <sheetViews>
    <sheetView tabSelected="1" topLeftCell="AI1" workbookViewId="0">
      <pane ySplit="1" topLeftCell="A2" activePane="bottomLeft" state="frozen"/>
      <selection pane="bottomLeft" activeCell="AT14" sqref="AT14"/>
    </sheetView>
  </sheetViews>
  <sheetFormatPr defaultRowHeight="14.5"/>
  <cols>
    <col min="1" max="1" width="22.81640625" bestFit="1" customWidth="1"/>
    <col min="5" max="5" width="11.90625" bestFit="1" customWidth="1"/>
    <col min="6" max="6" width="8.81640625" bestFit="1" customWidth="1"/>
    <col min="9" max="9" width="17.54296875" bestFit="1" customWidth="1"/>
    <col min="16" max="16" width="9.36328125" bestFit="1" customWidth="1"/>
    <col min="18" max="18" width="10.81640625" bestFit="1" customWidth="1"/>
    <col min="19" max="19" width="11.81640625" bestFit="1" customWidth="1"/>
    <col min="20" max="20" width="11.36328125" bestFit="1" customWidth="1"/>
    <col min="23" max="23" width="10.08984375" customWidth="1"/>
    <col min="34" max="34" width="10.54296875" style="2" customWidth="1"/>
    <col min="35" max="35" width="13.81640625" style="2" bestFit="1" customWidth="1"/>
    <col min="36" max="36" width="12.7265625" style="2" bestFit="1" customWidth="1"/>
    <col min="37" max="37" width="12.7265625" style="2" customWidth="1"/>
    <col min="38" max="38" width="10.54296875" style="2" customWidth="1"/>
    <col min="39" max="39" width="10.36328125" style="2" bestFit="1" customWidth="1"/>
    <col min="40" max="40" width="9.54296875" style="2" bestFit="1" customWidth="1"/>
    <col min="41" max="42" width="9.1796875" style="2"/>
    <col min="43" max="43" width="11" style="2" bestFit="1" customWidth="1"/>
    <col min="44" max="44" width="9.1796875" style="2"/>
    <col min="45" max="45" width="16.453125" style="2" customWidth="1"/>
  </cols>
  <sheetData>
    <row r="1" spans="1:43">
      <c r="A1" s="19" t="s">
        <v>1</v>
      </c>
      <c r="B1" s="19" t="s">
        <v>118</v>
      </c>
      <c r="C1" s="19" t="s">
        <v>115</v>
      </c>
      <c r="D1" s="17" t="s">
        <v>137</v>
      </c>
      <c r="E1" s="17" t="s">
        <v>138</v>
      </c>
      <c r="F1" s="17" t="s">
        <v>139</v>
      </c>
      <c r="W1" s="7" t="s">
        <v>159</v>
      </c>
      <c r="X1" s="7" t="s">
        <v>160</v>
      </c>
      <c r="AH1" s="1" t="s">
        <v>162</v>
      </c>
      <c r="AI1" s="1" t="s">
        <v>163</v>
      </c>
      <c r="AJ1" s="1" t="s">
        <v>164</v>
      </c>
      <c r="AK1" s="1"/>
      <c r="AL1" s="19" t="s">
        <v>165</v>
      </c>
      <c r="AM1" s="20"/>
      <c r="AN1" s="20"/>
      <c r="AO1" s="20"/>
      <c r="AP1" s="20"/>
      <c r="AQ1" s="20"/>
    </row>
    <row r="2" spans="1:43">
      <c r="A2" s="20" t="s">
        <v>4</v>
      </c>
      <c r="B2" s="21">
        <v>30.831721601743393</v>
      </c>
      <c r="C2" s="22">
        <v>413605.007661362</v>
      </c>
      <c r="D2" s="9">
        <f>B2^2</f>
        <v>950.59505692741016</v>
      </c>
      <c r="E2" s="23">
        <f>C2^2</f>
        <v>171069102362.55533</v>
      </c>
      <c r="F2" s="23">
        <f>C2*B2</f>
        <v>12752154.449302057</v>
      </c>
      <c r="H2" s="1" t="s">
        <v>140</v>
      </c>
      <c r="I2" s="2">
        <f>COUNT(B2:B108)</f>
        <v>107</v>
      </c>
      <c r="M2" s="7" t="s">
        <v>150</v>
      </c>
      <c r="W2" s="10">
        <f>C2</f>
        <v>413605.007661362</v>
      </c>
      <c r="X2" s="8">
        <f>B2</f>
        <v>30.831721601743393</v>
      </c>
      <c r="AH2" s="9">
        <f>$T$15+($T$16*W2)</f>
        <v>18.407737861460699</v>
      </c>
      <c r="AI2" s="9">
        <f>(AH2-$I$4)^2</f>
        <v>4.1934539745011349E-3</v>
      </c>
      <c r="AJ2" s="9">
        <f>(X2-$I$4)^2</f>
        <v>152.75048849477173</v>
      </c>
      <c r="AK2" s="9"/>
      <c r="AL2" s="20"/>
      <c r="AM2" s="19" t="s">
        <v>166</v>
      </c>
      <c r="AN2" s="19" t="s">
        <v>167</v>
      </c>
      <c r="AO2" s="19" t="s">
        <v>168</v>
      </c>
      <c r="AP2" s="19" t="s">
        <v>169</v>
      </c>
      <c r="AQ2" s="19" t="s">
        <v>170</v>
      </c>
    </row>
    <row r="3" spans="1:43">
      <c r="A3" s="20" t="s">
        <v>5</v>
      </c>
      <c r="B3" s="21">
        <v>26.058526266306263</v>
      </c>
      <c r="C3" s="22">
        <v>252019.40371038308</v>
      </c>
      <c r="D3" s="9">
        <f t="shared" ref="D3:D66" si="0">B3^2</f>
        <v>679.04679117177341</v>
      </c>
      <c r="E3" s="23">
        <f t="shared" ref="E3:E66" si="1">C3^2</f>
        <v>63513779846.537048</v>
      </c>
      <c r="F3" s="23">
        <f t="shared" ref="F3:F66" si="2">C3*B3</f>
        <v>6567254.2512058597</v>
      </c>
      <c r="H3" s="1" t="s">
        <v>141</v>
      </c>
      <c r="I3" s="9">
        <f>AVERAGE(C2:C108)</f>
        <v>425027.70222367841</v>
      </c>
      <c r="W3" s="10">
        <f t="shared" ref="W3:W66" si="3">C3</f>
        <v>252019.40371038308</v>
      </c>
      <c r="X3" s="8">
        <f t="shared" ref="X3:X66" si="4">B3</f>
        <v>26.058526266306263</v>
      </c>
      <c r="AH3" s="9">
        <f t="shared" ref="AH3:AH66" si="5">$T$15+($T$16*W3)</f>
        <v>17.491686041064995</v>
      </c>
      <c r="AI3" s="9">
        <f t="shared" ref="AI3:AI66" si="6">(AH3-$I$4)^2</f>
        <v>0.96198571384762555</v>
      </c>
      <c r="AJ3" s="9">
        <f t="shared" ref="AJ3:AJ66" si="7">(X3-$I$4)^2</f>
        <v>57.547874241223838</v>
      </c>
      <c r="AK3" s="9"/>
      <c r="AL3" s="20" t="s">
        <v>171</v>
      </c>
      <c r="AM3" s="20">
        <f>1</f>
        <v>1</v>
      </c>
      <c r="AN3" s="21">
        <f>SUM(AI2:AI108)</f>
        <v>274.53841390772305</v>
      </c>
      <c r="AO3" s="20">
        <f>AN3/AM3</f>
        <v>274.53841390772305</v>
      </c>
      <c r="AP3" s="20">
        <f>AO3/AO4</f>
        <v>12.371699763149469</v>
      </c>
      <c r="AQ3" s="20">
        <f>_xlfn.F.DIST.RT(AP3,AM3,AM4)</f>
        <v>6.4533624968476846E-4</v>
      </c>
    </row>
    <row r="4" spans="1:43">
      <c r="A4" s="20" t="s">
        <v>6</v>
      </c>
      <c r="B4" s="21">
        <v>21.500595074613202</v>
      </c>
      <c r="C4" s="22">
        <v>183384.69606935815</v>
      </c>
      <c r="D4" s="9">
        <f t="shared" si="0"/>
        <v>462.27558856248146</v>
      </c>
      <c r="E4" s="23">
        <f t="shared" si="1"/>
        <v>33629946752.450863</v>
      </c>
      <c r="F4" s="23">
        <f t="shared" si="2"/>
        <v>3942880.0930682807</v>
      </c>
      <c r="H4" s="1" t="s">
        <v>142</v>
      </c>
      <c r="I4" s="9">
        <f>AVERAGE(B2:B108)</f>
        <v>18.472494745067781</v>
      </c>
      <c r="W4" s="10">
        <f t="shared" si="3"/>
        <v>183384.69606935815</v>
      </c>
      <c r="X4" s="8">
        <f t="shared" si="4"/>
        <v>21.500595074613202</v>
      </c>
      <c r="AH4" s="9">
        <f t="shared" si="5"/>
        <v>17.102586100602711</v>
      </c>
      <c r="AI4" s="9">
        <f t="shared" si="6"/>
        <v>1.8766496941801265</v>
      </c>
      <c r="AJ4" s="9">
        <f t="shared" si="7"/>
        <v>9.1693916057930842</v>
      </c>
      <c r="AK4" s="9"/>
      <c r="AL4" s="20" t="s">
        <v>172</v>
      </c>
      <c r="AM4" s="20">
        <f>AM5-AM3</f>
        <v>105</v>
      </c>
      <c r="AN4" s="21">
        <f>AN5-AN3</f>
        <v>2330.0382334021774</v>
      </c>
      <c r="AO4" s="34">
        <f>AN4/AM4</f>
        <v>22.190840318115974</v>
      </c>
    </row>
    <row r="5" spans="1:43">
      <c r="A5" s="20" t="s">
        <v>7</v>
      </c>
      <c r="B5" s="21">
        <v>26.803237663251739</v>
      </c>
      <c r="C5" s="22">
        <v>198760.47498439401</v>
      </c>
      <c r="D5" s="9">
        <f t="shared" si="0"/>
        <v>718.41354923275651</v>
      </c>
      <c r="E5" s="23">
        <f t="shared" si="1"/>
        <v>39505726416.021919</v>
      </c>
      <c r="F5" s="23">
        <f t="shared" si="2"/>
        <v>5327424.2490675142</v>
      </c>
      <c r="H5" s="24" t="s">
        <v>143</v>
      </c>
      <c r="I5" s="9">
        <f>SUM(C2:C108)</f>
        <v>45477964.13793359</v>
      </c>
      <c r="W5" s="10">
        <f t="shared" si="3"/>
        <v>198760.47498439401</v>
      </c>
      <c r="X5" s="8">
        <f t="shared" si="4"/>
        <v>26.803237663251739</v>
      </c>
      <c r="AH5" s="9">
        <f t="shared" si="5"/>
        <v>17.189753582858081</v>
      </c>
      <c r="AI5" s="9">
        <f t="shared" si="6"/>
        <v>1.6454248892270908</v>
      </c>
      <c r="AJ5" s="9">
        <f t="shared" si="7"/>
        <v>69.401277568872175</v>
      </c>
      <c r="AK5" s="9"/>
      <c r="AL5" s="20" t="s">
        <v>173</v>
      </c>
      <c r="AM5" s="20">
        <f>I2-1</f>
        <v>106</v>
      </c>
      <c r="AN5" s="21">
        <f>SUM(AJ2:AJ108)</f>
        <v>2604.5766473099006</v>
      </c>
      <c r="AQ5" s="2" t="s">
        <v>174</v>
      </c>
    </row>
    <row r="6" spans="1:43">
      <c r="A6" s="20" t="s">
        <v>8</v>
      </c>
      <c r="B6" s="21">
        <v>23.363060167827175</v>
      </c>
      <c r="C6" s="22">
        <v>207003.57040743178</v>
      </c>
      <c r="D6" s="9">
        <f t="shared" si="0"/>
        <v>545.83258040551277</v>
      </c>
      <c r="E6" s="23">
        <f t="shared" si="1"/>
        <v>42850478161.424568</v>
      </c>
      <c r="F6" s="23">
        <f t="shared" si="2"/>
        <v>4836236.8703838773</v>
      </c>
      <c r="H6" s="24" t="s">
        <v>144</v>
      </c>
      <c r="I6" s="9">
        <f>SUM(B2:B108)</f>
        <v>1976.5569377222525</v>
      </c>
      <c r="M6" s="17" t="s">
        <v>151</v>
      </c>
      <c r="N6" s="2"/>
      <c r="O6" s="39" t="s">
        <v>152</v>
      </c>
      <c r="P6" s="39"/>
      <c r="R6" s="39" t="s">
        <v>153</v>
      </c>
      <c r="S6" s="39"/>
      <c r="T6" s="30"/>
      <c r="W6" s="10">
        <f t="shared" si="3"/>
        <v>207003.57040743178</v>
      </c>
      <c r="X6" s="8">
        <f t="shared" si="4"/>
        <v>23.363060167827175</v>
      </c>
      <c r="AH6" s="9">
        <f t="shared" si="5"/>
        <v>17.236484865740561</v>
      </c>
      <c r="AI6" s="9">
        <f t="shared" si="6"/>
        <v>1.5277204217944891</v>
      </c>
      <c r="AJ6" s="9">
        <f t="shared" si="7"/>
        <v>23.917630154289771</v>
      </c>
      <c r="AK6" s="9"/>
      <c r="AQ6" s="2" t="s">
        <v>175</v>
      </c>
    </row>
    <row r="7" spans="1:43">
      <c r="A7" s="20" t="s">
        <v>9</v>
      </c>
      <c r="B7" s="21">
        <v>19.779582656503813</v>
      </c>
      <c r="C7" s="22">
        <v>177675.97960627932</v>
      </c>
      <c r="D7" s="9">
        <f t="shared" si="0"/>
        <v>391.23189006546642</v>
      </c>
      <c r="E7" s="23">
        <f t="shared" si="1"/>
        <v>31568753729.050983</v>
      </c>
      <c r="F7" s="23">
        <f t="shared" si="2"/>
        <v>3514356.7246976877</v>
      </c>
      <c r="H7" s="24" t="s">
        <v>145</v>
      </c>
      <c r="I7" s="9">
        <f>SUM(E2:E108)</f>
        <v>27871567698869.672</v>
      </c>
      <c r="M7" s="26">
        <f>B2</f>
        <v>30.831721601743393</v>
      </c>
      <c r="N7" s="2"/>
      <c r="O7" s="27">
        <v>1</v>
      </c>
      <c r="P7" s="29">
        <f>C2</f>
        <v>413605.007661362</v>
      </c>
      <c r="R7" s="30">
        <f t="array" ref="R7:S8">MMULT(TRANSPOSE(O7:P113),O7:P113)</f>
        <v>107</v>
      </c>
      <c r="S7" s="30">
        <v>45477964.13793359</v>
      </c>
      <c r="T7" s="30"/>
      <c r="W7" s="10">
        <f t="shared" si="3"/>
        <v>177675.97960627932</v>
      </c>
      <c r="X7" s="8">
        <f t="shared" si="4"/>
        <v>19.779582656503813</v>
      </c>
      <c r="AH7" s="9">
        <f t="shared" si="5"/>
        <v>17.070222573281843</v>
      </c>
      <c r="AI7" s="9">
        <f t="shared" si="6"/>
        <v>1.9663672437652522</v>
      </c>
      <c r="AJ7" s="9">
        <f t="shared" si="7"/>
        <v>1.7084788082222073</v>
      </c>
      <c r="AK7" s="9"/>
      <c r="AQ7" s="2" t="s">
        <v>176</v>
      </c>
    </row>
    <row r="8" spans="1:43">
      <c r="A8" s="20" t="s">
        <v>10</v>
      </c>
      <c r="B8" s="21">
        <v>15.057714192814176</v>
      </c>
      <c r="C8" s="22">
        <v>146031.38602724721</v>
      </c>
      <c r="D8" s="9">
        <f t="shared" si="0"/>
        <v>226.73475671247746</v>
      </c>
      <c r="E8" s="23">
        <f t="shared" si="1"/>
        <v>21325165705.038891</v>
      </c>
      <c r="F8" s="23">
        <f t="shared" si="2"/>
        <v>2198898.8739788062</v>
      </c>
      <c r="H8" s="24" t="s">
        <v>146</v>
      </c>
      <c r="I8" s="9">
        <f>SUM(D2:D108)</f>
        <v>39116.514292711458</v>
      </c>
      <c r="M8" s="26">
        <f t="shared" ref="M8:M71" si="8">B3</f>
        <v>26.058526266306263</v>
      </c>
      <c r="N8" s="2"/>
      <c r="O8" s="27">
        <v>1</v>
      </c>
      <c r="P8" s="29">
        <f t="shared" ref="P8:P33" si="9">C3</f>
        <v>252019.40371038308</v>
      </c>
      <c r="R8" s="30">
        <v>45477964.13793359</v>
      </c>
      <c r="S8" s="30">
        <v>27871567698869.672</v>
      </c>
      <c r="T8" s="30"/>
      <c r="W8" s="10">
        <f t="shared" si="3"/>
        <v>146031.38602724721</v>
      </c>
      <c r="X8" s="8">
        <f t="shared" si="4"/>
        <v>15.057714192814176</v>
      </c>
      <c r="AH8" s="9">
        <f t="shared" si="5"/>
        <v>16.890824861821429</v>
      </c>
      <c r="AI8" s="9">
        <f t="shared" si="6"/>
        <v>2.5016796195685296</v>
      </c>
      <c r="AJ8" s="9">
        <f t="shared" si="7"/>
        <v>11.660726220049435</v>
      </c>
      <c r="AK8" s="9"/>
    </row>
    <row r="9" spans="1:43">
      <c r="A9" s="20" t="s">
        <v>11</v>
      </c>
      <c r="B9" s="21">
        <v>16.649815868764648</v>
      </c>
      <c r="C9" s="22">
        <v>278473.09984225017</v>
      </c>
      <c r="D9" s="9">
        <f t="shared" si="0"/>
        <v>277.21636846376708</v>
      </c>
      <c r="E9" s="23">
        <f t="shared" si="1"/>
        <v>77547267335.751831</v>
      </c>
      <c r="F9" s="23">
        <f t="shared" si="2"/>
        <v>4636525.836777579</v>
      </c>
      <c r="H9" s="24" t="s">
        <v>147</v>
      </c>
      <c r="I9" s="9">
        <f>SUM(F2:F108)</f>
        <v>888518250.41379941</v>
      </c>
      <c r="M9" s="26">
        <f t="shared" si="8"/>
        <v>21.500595074613202</v>
      </c>
      <c r="N9" s="2"/>
      <c r="O9" s="27">
        <v>1</v>
      </c>
      <c r="P9" s="29">
        <f t="shared" si="9"/>
        <v>183384.69606935815</v>
      </c>
      <c r="R9" s="30"/>
      <c r="S9" s="30"/>
      <c r="T9" s="30"/>
      <c r="W9" s="10">
        <f t="shared" si="3"/>
        <v>278473.09984225017</v>
      </c>
      <c r="X9" s="8">
        <f t="shared" si="4"/>
        <v>16.649815868764648</v>
      </c>
      <c r="AH9" s="9">
        <f t="shared" si="5"/>
        <v>17.64165581501307</v>
      </c>
      <c r="AI9" s="9">
        <f t="shared" si="6"/>
        <v>0.69029332769445617</v>
      </c>
      <c r="AJ9" s="9">
        <f t="shared" si="7"/>
        <v>3.3221582861216516</v>
      </c>
      <c r="AK9" s="9"/>
      <c r="AQ9" s="2" t="s">
        <v>177</v>
      </c>
    </row>
    <row r="10" spans="1:43">
      <c r="A10" s="20" t="s">
        <v>12</v>
      </c>
      <c r="B10" s="21">
        <v>23.397409514586613</v>
      </c>
      <c r="C10" s="22">
        <v>279384.70094734494</v>
      </c>
      <c r="D10" s="9">
        <f t="shared" si="0"/>
        <v>547.43877199326812</v>
      </c>
      <c r="E10" s="23">
        <f t="shared" si="1"/>
        <v>78055811123.437363</v>
      </c>
      <c r="F10" s="23">
        <f t="shared" si="2"/>
        <v>6536878.2601753445</v>
      </c>
      <c r="H10" s="2"/>
      <c r="I10" s="2"/>
      <c r="M10" s="26">
        <f t="shared" si="8"/>
        <v>26.803237663251739</v>
      </c>
      <c r="N10" s="2"/>
      <c r="O10" s="27">
        <v>1</v>
      </c>
      <c r="P10" s="29">
        <f t="shared" si="9"/>
        <v>198760.47498439401</v>
      </c>
      <c r="R10" s="39" t="s">
        <v>154</v>
      </c>
      <c r="S10" s="39"/>
      <c r="T10" s="30"/>
      <c r="W10" s="10">
        <f t="shared" si="3"/>
        <v>279384.70094734494</v>
      </c>
      <c r="X10" s="8">
        <f t="shared" si="4"/>
        <v>23.397409514586613</v>
      </c>
      <c r="AH10" s="9">
        <f t="shared" si="5"/>
        <v>17.646823811612879</v>
      </c>
      <c r="AI10" s="9">
        <f t="shared" si="6"/>
        <v>0.68173249035228833</v>
      </c>
      <c r="AJ10" s="9">
        <f t="shared" si="7"/>
        <v>24.25478548702473</v>
      </c>
      <c r="AK10" s="9"/>
      <c r="AQ10" s="2" t="s">
        <v>178</v>
      </c>
    </row>
    <row r="11" spans="1:43">
      <c r="A11" s="20" t="s">
        <v>13</v>
      </c>
      <c r="B11" s="21">
        <v>18.285217103082534</v>
      </c>
      <c r="C11" s="22">
        <v>332963.71353554347</v>
      </c>
      <c r="D11" s="9">
        <f t="shared" si="0"/>
        <v>334.349164506862</v>
      </c>
      <c r="E11" s="23">
        <f t="shared" si="1"/>
        <v>110864834531.37946</v>
      </c>
      <c r="F11" s="23">
        <f t="shared" si="2"/>
        <v>6088313.7894459926</v>
      </c>
      <c r="H11" s="24" t="s">
        <v>148</v>
      </c>
      <c r="I11" s="25">
        <f>((I2*I9)-(I5*I6))/((I2*I7)-(I5*I5))</f>
        <v>5.6691425349600517E-6</v>
      </c>
      <c r="M11" s="26">
        <f t="shared" si="8"/>
        <v>23.363060167827175</v>
      </c>
      <c r="N11" s="2"/>
      <c r="O11" s="27">
        <v>1</v>
      </c>
      <c r="P11" s="29">
        <f t="shared" si="9"/>
        <v>207003.57040743178</v>
      </c>
      <c r="R11" s="31" cm="1">
        <f t="array" ref="R11:S12">MINVERSE(R7:S8)</f>
        <v>3.0493638805538219E-2</v>
      </c>
      <c r="S11" s="31">
        <v>-4.9756390706706049E-8</v>
      </c>
      <c r="T11" s="30"/>
      <c r="W11" s="10">
        <f t="shared" si="3"/>
        <v>332963.71353554347</v>
      </c>
      <c r="X11" s="8">
        <f t="shared" si="4"/>
        <v>18.285217103082534</v>
      </c>
      <c r="AH11" s="9">
        <f t="shared" si="5"/>
        <v>17.950570870857796</v>
      </c>
      <c r="AI11" s="9">
        <f t="shared" si="6"/>
        <v>0.27240453047036067</v>
      </c>
      <c r="AJ11" s="9">
        <f t="shared" si="7"/>
        <v>3.5072915187554385E-2</v>
      </c>
      <c r="AK11" s="9"/>
      <c r="AQ11" s="2" t="s">
        <v>179</v>
      </c>
    </row>
    <row r="12" spans="1:43">
      <c r="A12" s="20" t="s">
        <v>14</v>
      </c>
      <c r="B12" s="21">
        <v>16.693442897870199</v>
      </c>
      <c r="C12" s="22">
        <v>373238.7769002245</v>
      </c>
      <c r="D12" s="9">
        <f t="shared" si="0"/>
        <v>278.67103578445295</v>
      </c>
      <c r="E12" s="23">
        <f t="shared" si="1"/>
        <v>139307184581.97556</v>
      </c>
      <c r="F12" s="23">
        <f t="shared" si="2"/>
        <v>6230640.2094548121</v>
      </c>
      <c r="H12" s="24" t="s">
        <v>149</v>
      </c>
      <c r="I12" s="9">
        <f>I4-(I11*I3)</f>
        <v>16.06295211985519</v>
      </c>
      <c r="M12" s="26">
        <f t="shared" si="8"/>
        <v>19.779582656503813</v>
      </c>
      <c r="N12" s="2"/>
      <c r="O12" s="27">
        <v>1</v>
      </c>
      <c r="P12" s="29">
        <f t="shared" si="9"/>
        <v>177675.97960627932</v>
      </c>
      <c r="R12" s="31">
        <v>-4.9756390706706035E-8</v>
      </c>
      <c r="S12" s="31">
        <v>1.1706622991016443E-13</v>
      </c>
      <c r="T12" s="30"/>
      <c r="W12" s="10">
        <f t="shared" si="3"/>
        <v>373238.7769002245</v>
      </c>
      <c r="X12" s="8">
        <f t="shared" si="4"/>
        <v>16.693442897870199</v>
      </c>
      <c r="AH12" s="9">
        <f t="shared" si="5"/>
        <v>18.178895945676722</v>
      </c>
      <c r="AI12" s="9">
        <f t="shared" si="6"/>
        <v>8.6200255003871532E-2</v>
      </c>
      <c r="AJ12" s="9">
        <f t="shared" si="7"/>
        <v>3.1650254750171296</v>
      </c>
      <c r="AK12" s="9"/>
    </row>
    <row r="13" spans="1:43">
      <c r="A13" s="20" t="s">
        <v>15</v>
      </c>
      <c r="B13" s="21">
        <v>22.073107798165136</v>
      </c>
      <c r="C13" s="22">
        <v>261347.51299326622</v>
      </c>
      <c r="D13" s="9">
        <f t="shared" si="0"/>
        <v>487.22208786941854</v>
      </c>
      <c r="E13" s="23">
        <f t="shared" si="1"/>
        <v>68302522547.765457</v>
      </c>
      <c r="F13" s="23">
        <f t="shared" si="2"/>
        <v>5768751.827082729</v>
      </c>
      <c r="M13" s="26">
        <f t="shared" si="8"/>
        <v>15.057714192814176</v>
      </c>
      <c r="N13" s="2"/>
      <c r="O13" s="27">
        <v>1</v>
      </c>
      <c r="P13" s="29">
        <f t="shared" si="9"/>
        <v>146031.38602724721</v>
      </c>
      <c r="R13" s="30"/>
      <c r="S13" s="30"/>
      <c r="T13" s="30"/>
      <c r="W13" s="10">
        <f t="shared" si="3"/>
        <v>261347.51299326622</v>
      </c>
      <c r="X13" s="8">
        <f t="shared" si="4"/>
        <v>22.073107798165136</v>
      </c>
      <c r="AH13" s="9">
        <f t="shared" si="5"/>
        <v>17.544568422171341</v>
      </c>
      <c r="AI13" s="9">
        <f t="shared" si="6"/>
        <v>0.86104726072410753</v>
      </c>
      <c r="AJ13" s="9">
        <f t="shared" si="7"/>
        <v>12.964414358135055</v>
      </c>
      <c r="AK13" s="9"/>
    </row>
    <row r="14" spans="1:43">
      <c r="A14" s="20" t="s">
        <v>16</v>
      </c>
      <c r="B14" s="21">
        <v>18.587043418332186</v>
      </c>
      <c r="C14" s="22">
        <v>288218.13105522632</v>
      </c>
      <c r="D14" s="9">
        <f t="shared" si="0"/>
        <v>345.47818303496587</v>
      </c>
      <c r="E14" s="23">
        <f t="shared" si="1"/>
        <v>83069691068.967606</v>
      </c>
      <c r="F14" s="23">
        <f t="shared" si="2"/>
        <v>5357122.9158740481</v>
      </c>
      <c r="M14" s="26">
        <f t="shared" si="8"/>
        <v>16.649815868764648</v>
      </c>
      <c r="N14" s="2"/>
      <c r="O14" s="27">
        <v>1</v>
      </c>
      <c r="P14" s="29">
        <f t="shared" si="9"/>
        <v>278473.09984225017</v>
      </c>
      <c r="R14" s="17" t="s">
        <v>155</v>
      </c>
      <c r="S14" s="30"/>
      <c r="T14" s="17" t="s">
        <v>156</v>
      </c>
      <c r="W14" s="10">
        <f t="shared" si="3"/>
        <v>288218.13105522632</v>
      </c>
      <c r="X14" s="8">
        <f t="shared" si="4"/>
        <v>18.587043418332186</v>
      </c>
      <c r="AH14" s="9">
        <f t="shared" si="5"/>
        <v>17.696901785967068</v>
      </c>
      <c r="AI14" s="9">
        <f t="shared" si="6"/>
        <v>0.60154443820660042</v>
      </c>
      <c r="AJ14" s="9">
        <f t="shared" si="7"/>
        <v>1.312139854663546E-2</v>
      </c>
      <c r="AK14" s="9"/>
      <c r="AL14" s="1" t="s">
        <v>180</v>
      </c>
    </row>
    <row r="15" spans="1:43">
      <c r="A15" s="20" t="s">
        <v>17</v>
      </c>
      <c r="B15" s="21">
        <v>22.329681032383736</v>
      </c>
      <c r="C15" s="22">
        <v>388103.20994381642</v>
      </c>
      <c r="D15" s="9">
        <f t="shared" si="0"/>
        <v>498.61465500799795</v>
      </c>
      <c r="E15" s="23">
        <f t="shared" si="1"/>
        <v>150624101568.69403</v>
      </c>
      <c r="F15" s="23">
        <f t="shared" si="2"/>
        <v>8666220.8856896795</v>
      </c>
      <c r="M15" s="26">
        <f t="shared" si="8"/>
        <v>23.397409514586613</v>
      </c>
      <c r="N15" s="2"/>
      <c r="O15" s="27">
        <v>1</v>
      </c>
      <c r="P15" s="29">
        <f t="shared" si="9"/>
        <v>279384.70094734494</v>
      </c>
      <c r="R15" s="32">
        <f t="array" ref="R15:R16">MMULT(TRANSPOSE(O7:P113),M7:M113)</f>
        <v>1976.5569377222525</v>
      </c>
      <c r="S15" s="30"/>
      <c r="T15" s="18">
        <f t="array" ref="T15:T16">MMULT(R11:S12,R15:R16)</f>
        <v>16.06295211985519</v>
      </c>
      <c r="U15" t="s">
        <v>157</v>
      </c>
      <c r="W15" s="10">
        <f t="shared" si="3"/>
        <v>388103.20994381642</v>
      </c>
      <c r="X15" s="8">
        <f t="shared" si="4"/>
        <v>22.329681032383736</v>
      </c>
      <c r="AH15" s="9">
        <f t="shared" si="5"/>
        <v>18.263164535302213</v>
      </c>
      <c r="AI15" s="9">
        <f t="shared" si="6"/>
        <v>4.3819136720496719E-2</v>
      </c>
      <c r="AJ15" s="9">
        <f t="shared" si="7"/>
        <v>14.877886055058237</v>
      </c>
      <c r="AK15" s="9"/>
      <c r="AL15" s="2" t="s">
        <v>181</v>
      </c>
      <c r="AM15" s="2">
        <f>AN3/AN5</f>
        <v>0.10540615657875765</v>
      </c>
    </row>
    <row r="16" spans="1:43">
      <c r="A16" s="20" t="s">
        <v>18</v>
      </c>
      <c r="B16" s="21">
        <v>25.821209894685282</v>
      </c>
      <c r="C16" s="22">
        <v>467476.63311578491</v>
      </c>
      <c r="D16" s="9">
        <f t="shared" si="0"/>
        <v>666.73488042539316</v>
      </c>
      <c r="E16" s="23">
        <f t="shared" si="1"/>
        <v>218534402509.27017</v>
      </c>
      <c r="F16" s="23">
        <f t="shared" si="2"/>
        <v>12070812.264543466</v>
      </c>
      <c r="M16" s="26">
        <f t="shared" si="8"/>
        <v>18.285217103082534</v>
      </c>
      <c r="N16" s="2"/>
      <c r="O16" s="27">
        <v>1</v>
      </c>
      <c r="P16" s="29">
        <f t="shared" si="9"/>
        <v>332963.71353554347</v>
      </c>
      <c r="R16" s="32">
        <v>888518250.41379941</v>
      </c>
      <c r="S16" s="30"/>
      <c r="T16" s="33">
        <v>5.669142534960061E-6</v>
      </c>
      <c r="U16" t="s">
        <v>158</v>
      </c>
      <c r="W16" s="10">
        <f t="shared" si="3"/>
        <v>467476.63311578491</v>
      </c>
      <c r="X16" s="8">
        <f t="shared" si="4"/>
        <v>25.821209894685282</v>
      </c>
      <c r="AH16" s="9">
        <f t="shared" si="5"/>
        <v>18.713143784751804</v>
      </c>
      <c r="AI16" s="9">
        <f t="shared" si="6"/>
        <v>5.7911960300842294E-2</v>
      </c>
      <c r="AJ16" s="9">
        <f t="shared" si="7"/>
        <v>54.003614350217767</v>
      </c>
      <c r="AK16" s="9"/>
      <c r="AL16" s="2" t="s">
        <v>182</v>
      </c>
      <c r="AM16" s="2">
        <f>SQRT(AO4)</f>
        <v>4.7107154783658896</v>
      </c>
    </row>
    <row r="17" spans="1:44">
      <c r="A17" s="20" t="s">
        <v>19</v>
      </c>
      <c r="B17" s="21">
        <v>26.198895637769187</v>
      </c>
      <c r="C17" s="22">
        <v>515166.78097675607</v>
      </c>
      <c r="D17" s="9">
        <f t="shared" si="0"/>
        <v>686.38213263872137</v>
      </c>
      <c r="E17" s="23">
        <f t="shared" si="1"/>
        <v>265396812221.95297</v>
      </c>
      <c r="F17" s="23">
        <f t="shared" si="2"/>
        <v>13496800.730855528</v>
      </c>
      <c r="M17" s="26">
        <f t="shared" si="8"/>
        <v>16.693442897870199</v>
      </c>
      <c r="N17" s="2"/>
      <c r="O17" s="27">
        <v>1</v>
      </c>
      <c r="P17" s="29">
        <f t="shared" si="9"/>
        <v>373238.7769002245</v>
      </c>
      <c r="W17" s="10">
        <f t="shared" si="3"/>
        <v>515166.78097675607</v>
      </c>
      <c r="X17" s="8">
        <f t="shared" si="4"/>
        <v>26.198895637769187</v>
      </c>
      <c r="AH17" s="9">
        <f t="shared" si="5"/>
        <v>18.983506030488972</v>
      </c>
      <c r="AI17" s="9">
        <f t="shared" si="6"/>
        <v>0.26113253382781748</v>
      </c>
      <c r="AJ17" s="9">
        <f t="shared" si="7"/>
        <v>59.697270754737083</v>
      </c>
      <c r="AK17" s="9"/>
    </row>
    <row r="18" spans="1:44">
      <c r="A18" s="20" t="s">
        <v>20</v>
      </c>
      <c r="B18" s="21">
        <v>23.59432466708941</v>
      </c>
      <c r="C18" s="22">
        <v>283564.5066502273</v>
      </c>
      <c r="D18" s="9">
        <f t="shared" si="0"/>
        <v>556.69215649602381</v>
      </c>
      <c r="E18" s="23">
        <f t="shared" si="1"/>
        <v>80408829431.786804</v>
      </c>
      <c r="F18" s="23">
        <f t="shared" si="2"/>
        <v>6690513.0339684971</v>
      </c>
      <c r="M18" s="26">
        <f t="shared" si="8"/>
        <v>22.073107798165136</v>
      </c>
      <c r="N18" s="2"/>
      <c r="O18" s="27">
        <v>1</v>
      </c>
      <c r="P18" s="29">
        <f t="shared" si="9"/>
        <v>261347.51299326622</v>
      </c>
      <c r="W18" s="10">
        <f t="shared" si="3"/>
        <v>283564.5066502273</v>
      </c>
      <c r="X18" s="8">
        <f t="shared" si="4"/>
        <v>23.59432466708941</v>
      </c>
      <c r="AH18" s="9">
        <f t="shared" si="5"/>
        <v>17.670519725910957</v>
      </c>
      <c r="AI18" s="9">
        <f t="shared" si="6"/>
        <v>0.64316393135158856</v>
      </c>
      <c r="AJ18" s="9">
        <f t="shared" si="7"/>
        <v>26.233141750116083</v>
      </c>
      <c r="AK18" s="9"/>
      <c r="AL18" s="19" t="s">
        <v>183</v>
      </c>
      <c r="AM18" s="19" t="s">
        <v>184</v>
      </c>
      <c r="AN18" s="19" t="s">
        <v>185</v>
      </c>
      <c r="AO18" s="19" t="s">
        <v>186</v>
      </c>
      <c r="AP18" s="19" t="s">
        <v>170</v>
      </c>
      <c r="AQ18" s="19" t="s">
        <v>187</v>
      </c>
      <c r="AR18" s="19" t="s">
        <v>188</v>
      </c>
    </row>
    <row r="19" spans="1:44">
      <c r="A19" s="20" t="s">
        <v>21</v>
      </c>
      <c r="B19" s="21">
        <v>14.296280087527352</v>
      </c>
      <c r="C19" s="22">
        <v>163704.91656884106</v>
      </c>
      <c r="D19" s="9">
        <f t="shared" si="0"/>
        <v>204.38362434103107</v>
      </c>
      <c r="E19" s="23">
        <f t="shared" si="1"/>
        <v>26799299708.811211</v>
      </c>
      <c r="F19" s="23">
        <f t="shared" si="2"/>
        <v>2340371.3389734491</v>
      </c>
      <c r="M19" s="26">
        <f t="shared" si="8"/>
        <v>18.587043418332186</v>
      </c>
      <c r="N19" s="2"/>
      <c r="O19" s="27">
        <v>1</v>
      </c>
      <c r="P19" s="29">
        <f t="shared" si="9"/>
        <v>288218.13105522632</v>
      </c>
      <c r="W19" s="10">
        <f t="shared" si="3"/>
        <v>163704.91656884106</v>
      </c>
      <c r="X19" s="8">
        <f t="shared" si="4"/>
        <v>14.296280087527352</v>
      </c>
      <c r="AH19" s="9">
        <f t="shared" si="5"/>
        <v>16.991018625557693</v>
      </c>
      <c r="AI19" s="9">
        <f t="shared" si="6"/>
        <v>2.1947714926786679</v>
      </c>
      <c r="AJ19" s="9">
        <f t="shared" si="7"/>
        <v>17.440768865855524</v>
      </c>
      <c r="AK19" s="9"/>
      <c r="AL19" s="20" t="s">
        <v>189</v>
      </c>
      <c r="AM19" s="40">
        <f>T15</f>
        <v>16.06295211985519</v>
      </c>
      <c r="AN19" s="20">
        <f>SQRT(AM24)</f>
        <v>0.82260529383903391</v>
      </c>
      <c r="AO19" s="20">
        <f>AM19/AN19</f>
        <v>19.526925294743318</v>
      </c>
      <c r="AP19" s="20">
        <f>_xlfn.T.DIST.2T(ABS(AO19),25)</f>
        <v>1.1885663652346994E-16</v>
      </c>
      <c r="AQ19" s="20">
        <f>AM19-(_xlfn.T.INV.2T(0.05,25)*AN19)</f>
        <v>14.368764803494745</v>
      </c>
      <c r="AR19" s="20">
        <f>AM19+(_xlfn.T.INV.2T(0.05,25)*AN19)</f>
        <v>17.757139436215635</v>
      </c>
    </row>
    <row r="20" spans="1:44">
      <c r="A20" s="20" t="s">
        <v>22</v>
      </c>
      <c r="B20" s="21">
        <v>26.705387729679227</v>
      </c>
      <c r="C20" s="22">
        <v>701878.35478399298</v>
      </c>
      <c r="D20" s="9">
        <f t="shared" si="0"/>
        <v>713.17773379250184</v>
      </c>
      <c r="E20" s="23">
        <f t="shared" si="1"/>
        <v>492633224914.28473</v>
      </c>
      <c r="F20" s="23">
        <f t="shared" si="2"/>
        <v>18743933.603575889</v>
      </c>
      <c r="M20" s="26">
        <f t="shared" si="8"/>
        <v>22.329681032383736</v>
      </c>
      <c r="N20" s="2"/>
      <c r="O20" s="27">
        <v>1</v>
      </c>
      <c r="P20" s="29">
        <f t="shared" si="9"/>
        <v>388103.20994381642</v>
      </c>
      <c r="W20" s="10">
        <f t="shared" si="3"/>
        <v>701878.35478399298</v>
      </c>
      <c r="X20" s="8">
        <f t="shared" si="4"/>
        <v>26.705387729679227</v>
      </c>
      <c r="AH20" s="9">
        <f t="shared" si="5"/>
        <v>20.042000555328912</v>
      </c>
      <c r="AI20" s="9">
        <f t="shared" si="6"/>
        <v>2.4633484884434478</v>
      </c>
      <c r="AJ20" s="9">
        <f t="shared" si="7"/>
        <v>67.780526896064373</v>
      </c>
      <c r="AK20" s="9"/>
      <c r="AL20" s="20" t="s">
        <v>161</v>
      </c>
      <c r="AM20" s="41">
        <f>T16</f>
        <v>5.669142534960061E-6</v>
      </c>
      <c r="AN20" s="20">
        <f>SQRT(AN25)</f>
        <v>1.6117685983354778E-6</v>
      </c>
      <c r="AO20" s="20">
        <f>AM20/AN20</f>
        <v>3.5173427133490232</v>
      </c>
      <c r="AP20" s="20">
        <f>_xlfn.T.DIST.2T(ABS(AO20),25)</f>
        <v>1.6903120439419317E-3</v>
      </c>
      <c r="AQ20" s="20">
        <f>AM20-(_xlfn.T.INV.2T(0.05,25)*AN20)</f>
        <v>2.3496429685710001E-6</v>
      </c>
      <c r="AR20" s="20">
        <f>AM20+(_xlfn.T.INV.2T(0.05,25)*AN20)</f>
        <v>8.9886421013491224E-6</v>
      </c>
    </row>
    <row r="21" spans="1:44">
      <c r="A21" s="20" t="s">
        <v>23</v>
      </c>
      <c r="B21" s="21">
        <v>22.456</v>
      </c>
      <c r="C21" s="22">
        <v>858502.05498321832</v>
      </c>
      <c r="D21" s="9">
        <f t="shared" si="0"/>
        <v>504.27193599999998</v>
      </c>
      <c r="E21" s="23">
        <f t="shared" si="1"/>
        <v>737025778410.40881</v>
      </c>
      <c r="F21" s="23">
        <f t="shared" si="2"/>
        <v>19278522.14670315</v>
      </c>
      <c r="M21" s="26">
        <f t="shared" si="8"/>
        <v>25.821209894685282</v>
      </c>
      <c r="N21" s="2"/>
      <c r="O21" s="27">
        <v>1</v>
      </c>
      <c r="P21" s="29">
        <f t="shared" si="9"/>
        <v>467476.63311578491</v>
      </c>
      <c r="W21" s="10">
        <f t="shared" si="3"/>
        <v>858502.05498321832</v>
      </c>
      <c r="X21" s="8">
        <f t="shared" si="4"/>
        <v>22.456</v>
      </c>
      <c r="AH21" s="9">
        <f t="shared" si="5"/>
        <v>20.929922636111172</v>
      </c>
      <c r="AI21" s="9">
        <f t="shared" si="6"/>
        <v>6.0389518396779689</v>
      </c>
      <c r="AJ21" s="9">
        <f t="shared" si="7"/>
        <v>15.868314116072598</v>
      </c>
      <c r="AK21" s="9"/>
    </row>
    <row r="22" spans="1:44">
      <c r="A22" s="20" t="s">
        <v>24</v>
      </c>
      <c r="B22" s="21">
        <v>24.952672200378622</v>
      </c>
      <c r="C22" s="22">
        <v>798191.16597702296</v>
      </c>
      <c r="D22" s="9">
        <f t="shared" si="0"/>
        <v>622.63584993954805</v>
      </c>
      <c r="E22" s="23">
        <f t="shared" si="1"/>
        <v>637109137443.7594</v>
      </c>
      <c r="F22" s="23">
        <f t="shared" si="2"/>
        <v>19917002.517862659</v>
      </c>
      <c r="M22" s="26">
        <f t="shared" si="8"/>
        <v>26.198895637769187</v>
      </c>
      <c r="N22" s="2"/>
      <c r="O22" s="27">
        <v>1</v>
      </c>
      <c r="P22" s="29">
        <f t="shared" si="9"/>
        <v>515166.78097675607</v>
      </c>
      <c r="W22" s="10">
        <f t="shared" si="3"/>
        <v>798191.16597702296</v>
      </c>
      <c r="X22" s="8">
        <f t="shared" si="4"/>
        <v>24.952672200378622</v>
      </c>
      <c r="AH22" s="9">
        <f t="shared" si="5"/>
        <v>20.588011609924898</v>
      </c>
      <c r="AI22" s="9">
        <f t="shared" si="6"/>
        <v>4.4754116054948856</v>
      </c>
      <c r="AJ22" s="9">
        <f t="shared" si="7"/>
        <v>41.992699852318886</v>
      </c>
      <c r="AK22" s="9"/>
      <c r="AL22" s="1" t="s">
        <v>190</v>
      </c>
    </row>
    <row r="23" spans="1:44">
      <c r="A23" s="20" t="s">
        <v>25</v>
      </c>
      <c r="B23" s="21">
        <v>21.439266615737203</v>
      </c>
      <c r="C23" s="22">
        <v>1097311.0493190719</v>
      </c>
      <c r="D23" s="9">
        <f t="shared" si="0"/>
        <v>459.64215302066378</v>
      </c>
      <c r="E23" s="23">
        <f t="shared" si="1"/>
        <v>1204091538957.7227</v>
      </c>
      <c r="F23" s="23">
        <f t="shared" si="2"/>
        <v>23525544.146745939</v>
      </c>
      <c r="M23" s="26">
        <f t="shared" si="8"/>
        <v>23.59432466708941</v>
      </c>
      <c r="N23" s="2"/>
      <c r="O23" s="27">
        <v>1</v>
      </c>
      <c r="P23" s="29">
        <f t="shared" si="9"/>
        <v>283564.5066502273</v>
      </c>
      <c r="W23" s="10">
        <f t="shared" si="3"/>
        <v>1097311.0493190719</v>
      </c>
      <c r="X23" s="8">
        <f t="shared" si="4"/>
        <v>21.439266615737203</v>
      </c>
      <c r="AH23" s="9">
        <f t="shared" si="5"/>
        <v>22.283764863631596</v>
      </c>
      <c r="AI23" s="9">
        <f t="shared" si="6"/>
        <v>14.525779916657438</v>
      </c>
      <c r="AJ23" s="9">
        <f t="shared" si="7"/>
        <v>8.801735332595344</v>
      </c>
      <c r="AK23" s="9"/>
      <c r="AM23" s="2" t="s">
        <v>189</v>
      </c>
      <c r="AN23" s="2" t="s">
        <v>161</v>
      </c>
    </row>
    <row r="24" spans="1:44">
      <c r="A24" s="20" t="s">
        <v>26</v>
      </c>
      <c r="B24" s="21">
        <v>28.194861851672322</v>
      </c>
      <c r="C24" s="22">
        <v>540730.63581454859</v>
      </c>
      <c r="D24" s="9">
        <f t="shared" si="0"/>
        <v>794.95023483488717</v>
      </c>
      <c r="E24" s="23">
        <f t="shared" si="1"/>
        <v>292389620508.40594</v>
      </c>
      <c r="F24" s="23">
        <f t="shared" si="2"/>
        <v>15245825.575758135</v>
      </c>
      <c r="M24" s="26">
        <f t="shared" si="8"/>
        <v>14.296280087527352</v>
      </c>
      <c r="N24" s="2"/>
      <c r="O24" s="27">
        <v>1</v>
      </c>
      <c r="P24" s="29">
        <f t="shared" si="9"/>
        <v>163704.91656884106</v>
      </c>
      <c r="W24" s="10">
        <f t="shared" si="3"/>
        <v>540730.63581454859</v>
      </c>
      <c r="X24" s="8">
        <f t="shared" si="4"/>
        <v>28.194861851672322</v>
      </c>
      <c r="AH24" s="9">
        <f t="shared" si="5"/>
        <v>19.128431167307447</v>
      </c>
      <c r="AI24" s="9">
        <f t="shared" si="6"/>
        <v>0.43025259002057337</v>
      </c>
      <c r="AJ24" s="9">
        <f t="shared" si="7"/>
        <v>94.524422155585938</v>
      </c>
      <c r="AK24" s="9"/>
      <c r="AL24" s="2" t="s">
        <v>189</v>
      </c>
      <c r="AM24" s="35">
        <f>$AO$4*R11</f>
        <v>0.6766794694520033</v>
      </c>
      <c r="AN24" s="2">
        <f>$AO$4*S11</f>
        <v>-1.1041361209783035E-6</v>
      </c>
    </row>
    <row r="25" spans="1:44">
      <c r="A25" s="20" t="s">
        <v>27</v>
      </c>
      <c r="B25" s="21">
        <v>32.788351107465132</v>
      </c>
      <c r="C25" s="22">
        <v>418474.84310289583</v>
      </c>
      <c r="D25" s="9">
        <f t="shared" si="0"/>
        <v>1075.07596834641</v>
      </c>
      <c r="E25" s="23">
        <f t="shared" si="1"/>
        <v>175121194309.99329</v>
      </c>
      <c r="F25" s="23">
        <f t="shared" si="2"/>
        <v>13721100.085299132</v>
      </c>
      <c r="M25" s="26">
        <f t="shared" si="8"/>
        <v>26.705387729679227</v>
      </c>
      <c r="N25" s="2"/>
      <c r="O25" s="27">
        <v>1</v>
      </c>
      <c r="P25" s="29">
        <f t="shared" si="9"/>
        <v>701878.35478399298</v>
      </c>
      <c r="W25" s="10">
        <f t="shared" si="3"/>
        <v>418474.84310289583</v>
      </c>
      <c r="X25" s="8">
        <f t="shared" si="4"/>
        <v>32.788351107465132</v>
      </c>
      <c r="AH25" s="9">
        <f t="shared" si="5"/>
        <v>18.435345652700555</v>
      </c>
      <c r="AI25" s="9">
        <f t="shared" si="6"/>
        <v>1.3800550637087031E-3</v>
      </c>
      <c r="AJ25" s="9">
        <f t="shared" si="7"/>
        <v>204.94374338879271</v>
      </c>
      <c r="AK25" s="9"/>
      <c r="AL25" s="2" t="s">
        <v>161</v>
      </c>
      <c r="AM25" s="2">
        <f>$AO$4*R12</f>
        <v>-1.1041361209783032E-6</v>
      </c>
      <c r="AN25" s="35">
        <f>$AO$4*S12</f>
        <v>2.5977980145803109E-12</v>
      </c>
    </row>
    <row r="26" spans="1:44">
      <c r="A26" s="20" t="s">
        <v>28</v>
      </c>
      <c r="B26" s="21">
        <v>27.625077591558039</v>
      </c>
      <c r="C26" s="22">
        <v>494974.23682630394</v>
      </c>
      <c r="D26" s="9">
        <f t="shared" si="0"/>
        <v>763.14491193960214</v>
      </c>
      <c r="E26" s="23">
        <f t="shared" si="1"/>
        <v>244999495121.78201</v>
      </c>
      <c r="F26" s="23">
        <f t="shared" si="2"/>
        <v>13673701.698148871</v>
      </c>
      <c r="M26" s="26">
        <f t="shared" si="8"/>
        <v>22.456</v>
      </c>
      <c r="N26" s="2"/>
      <c r="O26" s="27">
        <v>1</v>
      </c>
      <c r="P26" s="29">
        <f t="shared" si="9"/>
        <v>858502.05498321832</v>
      </c>
      <c r="W26" s="10">
        <f t="shared" si="3"/>
        <v>494974.23682630394</v>
      </c>
      <c r="X26" s="8">
        <f t="shared" si="4"/>
        <v>27.625077591558039</v>
      </c>
      <c r="AH26" s="9">
        <f t="shared" si="5"/>
        <v>18.869031619556583</v>
      </c>
      <c r="AI26" s="9">
        <f t="shared" si="6"/>
        <v>0.15724149282934829</v>
      </c>
      <c r="AJ26" s="9">
        <f t="shared" si="7"/>
        <v>83.769772761867713</v>
      </c>
      <c r="AK26" s="9"/>
    </row>
    <row r="27" spans="1:44">
      <c r="A27" s="20" t="s">
        <v>29</v>
      </c>
      <c r="B27" s="21">
        <v>22.007665772326561</v>
      </c>
      <c r="C27" s="22">
        <v>414830.06948322523</v>
      </c>
      <c r="D27" s="9">
        <f t="shared" si="0"/>
        <v>484.33735274643408</v>
      </c>
      <c r="E27" s="23">
        <f t="shared" si="1"/>
        <v>172083986547.45749</v>
      </c>
      <c r="F27" s="23">
        <f t="shared" si="2"/>
        <v>9129441.5214978252</v>
      </c>
      <c r="M27" s="26">
        <f t="shared" si="8"/>
        <v>24.952672200378622</v>
      </c>
      <c r="N27" s="2"/>
      <c r="O27" s="27">
        <v>1</v>
      </c>
      <c r="P27" s="29">
        <f t="shared" si="9"/>
        <v>798191.16597702296</v>
      </c>
      <c r="W27" s="10">
        <f t="shared" si="3"/>
        <v>414830.06948322523</v>
      </c>
      <c r="X27" s="8">
        <f t="shared" si="4"/>
        <v>22.007665772326561</v>
      </c>
      <c r="AH27" s="9">
        <f t="shared" si="5"/>
        <v>18.414682911542979</v>
      </c>
      <c r="AI27" s="9">
        <f t="shared" si="6"/>
        <v>3.3422080954994349E-3</v>
      </c>
      <c r="AJ27" s="9">
        <f t="shared" si="7"/>
        <v>12.4974341919699</v>
      </c>
      <c r="AK27" s="9"/>
    </row>
    <row r="28" spans="1:44">
      <c r="A28" s="20" t="s">
        <v>30</v>
      </c>
      <c r="B28" s="21">
        <v>17.276223776223777</v>
      </c>
      <c r="C28" s="22">
        <v>531840.81513621809</v>
      </c>
      <c r="D28" s="9">
        <f t="shared" si="0"/>
        <v>298.46790796615971</v>
      </c>
      <c r="E28" s="23">
        <f t="shared" si="1"/>
        <v>282854652644.7569</v>
      </c>
      <c r="F28" s="23">
        <f t="shared" si="2"/>
        <v>9188200.9356225654</v>
      </c>
      <c r="M28" s="26">
        <f t="shared" si="8"/>
        <v>21.439266615737203</v>
      </c>
      <c r="N28" s="2"/>
      <c r="O28" s="27">
        <v>1</v>
      </c>
      <c r="P28" s="29">
        <f t="shared" si="9"/>
        <v>1097311.0493190719</v>
      </c>
      <c r="W28" s="10">
        <f t="shared" si="3"/>
        <v>531840.81513621809</v>
      </c>
      <c r="X28" s="8">
        <f t="shared" si="4"/>
        <v>17.276223776223777</v>
      </c>
      <c r="AH28" s="9">
        <f t="shared" si="5"/>
        <v>19.078033506771753</v>
      </c>
      <c r="AI28" s="9">
        <f t="shared" si="6"/>
        <v>0.36667719192597981</v>
      </c>
      <c r="AJ28" s="9">
        <f t="shared" si="7"/>
        <v>1.4310642308989727</v>
      </c>
      <c r="AK28" s="9"/>
    </row>
    <row r="29" spans="1:44">
      <c r="A29" s="20" t="s">
        <v>32</v>
      </c>
      <c r="B29" s="21">
        <v>19.36425611549258</v>
      </c>
      <c r="C29" s="22">
        <v>292927.85698498867</v>
      </c>
      <c r="D29" s="9">
        <f t="shared" si="0"/>
        <v>374.97441490639181</v>
      </c>
      <c r="E29" s="23">
        <f t="shared" si="1"/>
        <v>85806729397.817978</v>
      </c>
      <c r="F29" s="23">
        <f t="shared" si="2"/>
        <v>5672330.0460197031</v>
      </c>
      <c r="M29" s="26">
        <f t="shared" si="8"/>
        <v>28.194861851672322</v>
      </c>
      <c r="N29" s="2"/>
      <c r="O29" s="27">
        <v>1</v>
      </c>
      <c r="P29" s="29">
        <f t="shared" si="9"/>
        <v>540730.63581454859</v>
      </c>
      <c r="W29" s="10">
        <f t="shared" si="3"/>
        <v>292927.85698498867</v>
      </c>
      <c r="X29" s="8">
        <f t="shared" si="4"/>
        <v>19.36425611549258</v>
      </c>
      <c r="AH29" s="9">
        <f t="shared" si="5"/>
        <v>17.723601893563487</v>
      </c>
      <c r="AI29" s="9">
        <f t="shared" si="6"/>
        <v>0.56084050303423294</v>
      </c>
      <c r="AJ29" s="9">
        <f t="shared" si="7"/>
        <v>0.79523834178191577</v>
      </c>
    </row>
    <row r="30" spans="1:44">
      <c r="A30" s="20" t="s">
        <v>33</v>
      </c>
      <c r="B30" s="21">
        <v>19.051068188469419</v>
      </c>
      <c r="C30" s="22">
        <v>288221.4146216829</v>
      </c>
      <c r="D30" s="9">
        <f t="shared" si="0"/>
        <v>362.94319912171147</v>
      </c>
      <c r="E30" s="23">
        <f t="shared" si="1"/>
        <v>83071583846.524048</v>
      </c>
      <c r="F30" s="23">
        <f t="shared" si="2"/>
        <v>5490925.8233347973</v>
      </c>
      <c r="M30" s="26">
        <f t="shared" si="8"/>
        <v>32.788351107465132</v>
      </c>
      <c r="N30" s="2"/>
      <c r="O30" s="27">
        <v>1</v>
      </c>
      <c r="P30" s="29">
        <f t="shared" si="9"/>
        <v>418474.84310289583</v>
      </c>
      <c r="W30" s="10">
        <f t="shared" si="3"/>
        <v>288221.4146216829</v>
      </c>
      <c r="X30" s="8">
        <f t="shared" si="4"/>
        <v>19.051068188469419</v>
      </c>
      <c r="AH30" s="9">
        <f t="shared" si="5"/>
        <v>17.696920400973333</v>
      </c>
      <c r="AI30" s="9">
        <f t="shared" si="6"/>
        <v>0.60151556321753297</v>
      </c>
      <c r="AJ30" s="9">
        <f t="shared" si="7"/>
        <v>0.33474722940962798</v>
      </c>
    </row>
    <row r="31" spans="1:44">
      <c r="A31" s="20" t="s">
        <v>34</v>
      </c>
      <c r="B31" s="21">
        <v>17.168126520681266</v>
      </c>
      <c r="C31" s="22">
        <v>300786.18078221573</v>
      </c>
      <c r="D31" s="9">
        <f t="shared" si="0"/>
        <v>294.74456823011946</v>
      </c>
      <c r="E31" s="23">
        <f t="shared" si="1"/>
        <v>90472326549.551758</v>
      </c>
      <c r="F31" s="23">
        <f t="shared" si="2"/>
        <v>5163935.2073415872</v>
      </c>
      <c r="M31" s="26">
        <f t="shared" si="8"/>
        <v>27.625077591558039</v>
      </c>
      <c r="N31" s="2"/>
      <c r="O31" s="27">
        <v>1</v>
      </c>
      <c r="P31" s="29">
        <f t="shared" si="9"/>
        <v>494974.23682630394</v>
      </c>
      <c r="W31" s="10">
        <f t="shared" si="3"/>
        <v>300786.18078221573</v>
      </c>
      <c r="X31" s="8">
        <f t="shared" si="4"/>
        <v>17.168126520681266</v>
      </c>
      <c r="AH31" s="9">
        <f t="shared" si="5"/>
        <v>17.768151851255837</v>
      </c>
      <c r="AI31" s="9">
        <f t="shared" si="6"/>
        <v>0.49609891206338347</v>
      </c>
      <c r="AJ31" s="9">
        <f t="shared" si="7"/>
        <v>1.7013764647892298</v>
      </c>
    </row>
    <row r="32" spans="1:44">
      <c r="A32" s="20" t="s">
        <v>35</v>
      </c>
      <c r="B32" s="21">
        <v>17.179388393932097</v>
      </c>
      <c r="C32" s="22">
        <v>252165.02940048042</v>
      </c>
      <c r="D32" s="9">
        <f t="shared" si="0"/>
        <v>295.13138558956882</v>
      </c>
      <c r="E32" s="23">
        <f t="shared" si="1"/>
        <v>63587202052.545151</v>
      </c>
      <c r="F32" s="23">
        <f t="shared" si="2"/>
        <v>4332040.9794381596</v>
      </c>
      <c r="M32" s="26">
        <f t="shared" si="8"/>
        <v>22.007665772326561</v>
      </c>
      <c r="N32" s="2"/>
      <c r="O32" s="27">
        <v>1</v>
      </c>
      <c r="P32" s="29">
        <f t="shared" si="9"/>
        <v>414830.06948322523</v>
      </c>
      <c r="W32" s="10">
        <f t="shared" si="3"/>
        <v>252165.02940048042</v>
      </c>
      <c r="X32" s="8">
        <f t="shared" si="4"/>
        <v>17.179388393932097</v>
      </c>
      <c r="AH32" s="9">
        <f t="shared" si="5"/>
        <v>17.492511613858909</v>
      </c>
      <c r="AI32" s="9">
        <f t="shared" si="6"/>
        <v>0.9603669374539453</v>
      </c>
      <c r="AJ32" s="9">
        <f t="shared" si="7"/>
        <v>1.6721240353474427</v>
      </c>
    </row>
    <row r="33" spans="1:36">
      <c r="A33" s="20" t="s">
        <v>36</v>
      </c>
      <c r="B33" s="21">
        <v>17.867782426778241</v>
      </c>
      <c r="C33" s="22">
        <v>287772.7235633966</v>
      </c>
      <c r="D33" s="9">
        <f t="shared" si="0"/>
        <v>319.25764885068531</v>
      </c>
      <c r="E33" s="23">
        <f t="shared" si="1"/>
        <v>82813140427.095078</v>
      </c>
      <c r="F33" s="23">
        <f t="shared" si="2"/>
        <v>5141860.412992171</v>
      </c>
      <c r="M33" s="26">
        <f t="shared" si="8"/>
        <v>17.276223776223777</v>
      </c>
      <c r="N33" s="2"/>
      <c r="O33" s="27">
        <v>1</v>
      </c>
      <c r="P33" s="29">
        <f t="shared" si="9"/>
        <v>531840.81513621809</v>
      </c>
      <c r="W33" s="10">
        <f t="shared" si="3"/>
        <v>287772.7235633966</v>
      </c>
      <c r="X33" s="8">
        <f t="shared" si="4"/>
        <v>17.867782426778241</v>
      </c>
      <c r="AH33" s="9">
        <f t="shared" si="5"/>
        <v>17.694376707409745</v>
      </c>
      <c r="AI33" s="9">
        <f t="shared" si="6"/>
        <v>0.60546768052879252</v>
      </c>
      <c r="AJ33" s="9">
        <f t="shared" si="7"/>
        <v>0.36567698789110964</v>
      </c>
    </row>
    <row r="34" spans="1:36">
      <c r="A34" s="20" t="s">
        <v>37</v>
      </c>
      <c r="B34" s="21">
        <v>15.143288844119869</v>
      </c>
      <c r="C34" s="22">
        <v>323123.10064169078</v>
      </c>
      <c r="D34" s="9">
        <f t="shared" si="0"/>
        <v>229.31919701644529</v>
      </c>
      <c r="E34" s="23">
        <f t="shared" si="1"/>
        <v>104408538168.30023</v>
      </c>
      <c r="F34" s="23">
        <f t="shared" si="2"/>
        <v>4893146.4452247377</v>
      </c>
      <c r="M34" s="26">
        <f t="shared" si="8"/>
        <v>19.36425611549258</v>
      </c>
      <c r="O34" s="27">
        <v>1</v>
      </c>
      <c r="P34" s="29">
        <f t="shared" ref="P34:P97" si="10">C29</f>
        <v>292927.85698498867</v>
      </c>
      <c r="W34" s="10">
        <f t="shared" si="3"/>
        <v>323123.10064169078</v>
      </c>
      <c r="X34" s="8">
        <f t="shared" si="4"/>
        <v>15.143288844119869</v>
      </c>
      <c r="AH34" s="9">
        <f t="shared" si="5"/>
        <v>17.89478303373118</v>
      </c>
      <c r="AI34" s="9">
        <f t="shared" si="6"/>
        <v>0.33375082141546425</v>
      </c>
      <c r="AJ34" s="9">
        <f t="shared" si="7"/>
        <v>11.083611930906397</v>
      </c>
    </row>
    <row r="35" spans="1:36">
      <c r="A35" s="20" t="s">
        <v>38</v>
      </c>
      <c r="B35" s="21">
        <v>19.67539267015707</v>
      </c>
      <c r="C35" s="22">
        <v>224910.58771233392</v>
      </c>
      <c r="D35" s="9">
        <f t="shared" si="0"/>
        <v>387.12107672487053</v>
      </c>
      <c r="E35" s="23">
        <f t="shared" si="1"/>
        <v>50584772465.107445</v>
      </c>
      <c r="F35" s="23">
        <f t="shared" si="2"/>
        <v>4425204.128915973</v>
      </c>
      <c r="M35" s="26">
        <f t="shared" si="8"/>
        <v>19.051068188469419</v>
      </c>
      <c r="O35" s="27">
        <v>1</v>
      </c>
      <c r="P35" s="29">
        <f t="shared" si="10"/>
        <v>288221.4146216829</v>
      </c>
      <c r="W35" s="10">
        <f t="shared" si="3"/>
        <v>224910.58771233392</v>
      </c>
      <c r="X35" s="8">
        <f t="shared" si="4"/>
        <v>19.67539267015707</v>
      </c>
      <c r="AH35" s="9">
        <f t="shared" si="5"/>
        <v>17.338002299218047</v>
      </c>
      <c r="AI35" s="9">
        <f t="shared" si="6"/>
        <v>1.2870731096901113</v>
      </c>
      <c r="AJ35" s="9">
        <f t="shared" si="7"/>
        <v>1.4469634181841162</v>
      </c>
    </row>
    <row r="36" spans="1:36">
      <c r="A36" s="20" t="s">
        <v>39</v>
      </c>
      <c r="B36" s="21">
        <v>16.555041831792163</v>
      </c>
      <c r="C36" s="22">
        <v>246388.88129159692</v>
      </c>
      <c r="D36" s="9">
        <f t="shared" si="0"/>
        <v>274.06941005238843</v>
      </c>
      <c r="E36" s="23">
        <f t="shared" si="1"/>
        <v>60707480824.124634</v>
      </c>
      <c r="F36" s="23">
        <f t="shared" si="2"/>
        <v>4078978.2366708606</v>
      </c>
      <c r="M36" s="26">
        <f t="shared" si="8"/>
        <v>17.168126520681266</v>
      </c>
      <c r="O36" s="27">
        <v>1</v>
      </c>
      <c r="P36" s="29">
        <f t="shared" si="10"/>
        <v>300786.18078221573</v>
      </c>
      <c r="W36" s="10">
        <f t="shared" si="3"/>
        <v>246388.88129159692</v>
      </c>
      <c r="X36" s="8">
        <f t="shared" si="4"/>
        <v>16.555041831792163</v>
      </c>
      <c r="AH36" s="9">
        <f t="shared" si="5"/>
        <v>17.459765806926608</v>
      </c>
      <c r="AI36" s="9">
        <f t="shared" si="6"/>
        <v>1.0256199021485475</v>
      </c>
      <c r="AJ36" s="9">
        <f t="shared" si="7"/>
        <v>3.6766256746291535</v>
      </c>
    </row>
    <row r="37" spans="1:36">
      <c r="A37" s="20" t="s">
        <v>40</v>
      </c>
      <c r="B37" s="21">
        <v>13.6847801578354</v>
      </c>
      <c r="C37" s="22">
        <v>308055.19884260325</v>
      </c>
      <c r="D37" s="9">
        <f t="shared" si="0"/>
        <v>187.27320796828548</v>
      </c>
      <c r="E37" s="23">
        <f t="shared" si="1"/>
        <v>94898005533.955826</v>
      </c>
      <c r="F37" s="23">
        <f t="shared" si="2"/>
        <v>4215667.6726392955</v>
      </c>
      <c r="M37" s="26">
        <f t="shared" si="8"/>
        <v>17.179388393932097</v>
      </c>
      <c r="O37" s="27">
        <v>1</v>
      </c>
      <c r="P37" s="29">
        <f t="shared" si="10"/>
        <v>252165.02940048042</v>
      </c>
      <c r="W37" s="10">
        <f t="shared" si="3"/>
        <v>308055.19884260325</v>
      </c>
      <c r="X37" s="8">
        <f t="shared" si="4"/>
        <v>13.6847801578354</v>
      </c>
      <c r="AH37" s="9">
        <f t="shared" si="5"/>
        <v>17.809360950729371</v>
      </c>
      <c r="AI37" s="9">
        <f t="shared" si="6"/>
        <v>0.43974642919365714</v>
      </c>
      <c r="AJ37" s="9">
        <f t="shared" si="7"/>
        <v>22.922210968797732</v>
      </c>
    </row>
    <row r="38" spans="1:36">
      <c r="A38" s="20" t="s">
        <v>41</v>
      </c>
      <c r="B38" s="21">
        <v>14.840364244564208</v>
      </c>
      <c r="C38" s="22">
        <v>246269.19229923247</v>
      </c>
      <c r="D38" s="9">
        <f t="shared" si="0"/>
        <v>220.23641091133979</v>
      </c>
      <c r="E38" s="23">
        <f t="shared" si="1"/>
        <v>60648515075.716339</v>
      </c>
      <c r="F38" s="23">
        <f t="shared" si="2"/>
        <v>3654724.5159352366</v>
      </c>
      <c r="M38" s="26">
        <f t="shared" si="8"/>
        <v>17.867782426778241</v>
      </c>
      <c r="O38" s="27">
        <v>1</v>
      </c>
      <c r="P38" s="29">
        <f t="shared" si="10"/>
        <v>287772.7235633966</v>
      </c>
      <c r="W38" s="10">
        <f t="shared" si="3"/>
        <v>246269.19229923247</v>
      </c>
      <c r="X38" s="8">
        <f t="shared" si="4"/>
        <v>14.840364244564208</v>
      </c>
      <c r="AH38" s="9">
        <f t="shared" si="5"/>
        <v>17.459087272969029</v>
      </c>
      <c r="AI38" s="9">
        <f t="shared" si="6"/>
        <v>1.0269947045055829</v>
      </c>
      <c r="AJ38" s="9">
        <f t="shared" si="7"/>
        <v>13.192371972688335</v>
      </c>
    </row>
    <row r="39" spans="1:36">
      <c r="A39" s="20" t="s">
        <v>42</v>
      </c>
      <c r="B39" s="21">
        <v>12.614654717975752</v>
      </c>
      <c r="C39" s="22">
        <v>409464.97636568651</v>
      </c>
      <c r="D39" s="9">
        <f t="shared" si="0"/>
        <v>159.12951365374789</v>
      </c>
      <c r="E39" s="23">
        <f t="shared" si="1"/>
        <v>167661566870.15222</v>
      </c>
      <c r="F39" s="23">
        <f t="shared" si="2"/>
        <v>5165259.2959572366</v>
      </c>
      <c r="M39" s="26">
        <f t="shared" si="8"/>
        <v>15.143288844119869</v>
      </c>
      <c r="O39" s="27">
        <v>1</v>
      </c>
      <c r="P39" s="29">
        <f t="shared" si="10"/>
        <v>323123.10064169078</v>
      </c>
      <c r="W39" s="10">
        <f t="shared" si="3"/>
        <v>409464.97636568651</v>
      </c>
      <c r="X39" s="8">
        <f t="shared" si="4"/>
        <v>12.614654717975752</v>
      </c>
      <c r="AH39" s="9">
        <f t="shared" si="5"/>
        <v>18.38426743394632</v>
      </c>
      <c r="AI39" s="9">
        <f t="shared" si="6"/>
        <v>7.7840584277230531E-3</v>
      </c>
      <c r="AJ39" s="9">
        <f t="shared" si="7"/>
        <v>34.314289783001549</v>
      </c>
    </row>
    <row r="40" spans="1:36">
      <c r="A40" s="20" t="s">
        <v>43</v>
      </c>
      <c r="B40" s="21">
        <v>11.880952380952381</v>
      </c>
      <c r="C40" s="22">
        <v>270373.9908643869</v>
      </c>
      <c r="D40" s="9">
        <f t="shared" si="0"/>
        <v>141.15702947845807</v>
      </c>
      <c r="E40" s="23">
        <f t="shared" si="1"/>
        <v>73102094935.935577</v>
      </c>
      <c r="F40" s="23">
        <f t="shared" si="2"/>
        <v>3212300.5105078351</v>
      </c>
      <c r="M40" s="26">
        <f t="shared" si="8"/>
        <v>19.67539267015707</v>
      </c>
      <c r="O40" s="27">
        <v>1</v>
      </c>
      <c r="P40" s="29">
        <f t="shared" si="10"/>
        <v>224910.58771233392</v>
      </c>
      <c r="W40" s="10">
        <f t="shared" si="3"/>
        <v>270373.9908643869</v>
      </c>
      <c r="X40" s="8">
        <f t="shared" si="4"/>
        <v>11.880952380952381</v>
      </c>
      <c r="AH40" s="9">
        <f t="shared" si="5"/>
        <v>17.595740811811389</v>
      </c>
      <c r="AI40" s="9">
        <f t="shared" si="6"/>
        <v>0.76869745948055401</v>
      </c>
      <c r="AJ40" s="9">
        <f t="shared" si="7"/>
        <v>43.448430737928028</v>
      </c>
    </row>
    <row r="41" spans="1:36">
      <c r="A41" s="20" t="s">
        <v>44</v>
      </c>
      <c r="B41" s="21">
        <v>14.529161747343565</v>
      </c>
      <c r="C41" s="22">
        <v>368855.58120745479</v>
      </c>
      <c r="D41" s="9">
        <f t="shared" si="0"/>
        <v>211.09654108047152</v>
      </c>
      <c r="E41" s="23">
        <f t="shared" si="1"/>
        <v>136054439787.88927</v>
      </c>
      <c r="F41" s="23">
        <f t="shared" si="2"/>
        <v>5359162.4007735299</v>
      </c>
      <c r="M41" s="26">
        <f t="shared" si="8"/>
        <v>16.555041831792163</v>
      </c>
      <c r="O41" s="27">
        <v>1</v>
      </c>
      <c r="P41" s="29">
        <f t="shared" si="10"/>
        <v>246388.88129159692</v>
      </c>
      <c r="W41" s="10">
        <f t="shared" si="3"/>
        <v>368855.58120745479</v>
      </c>
      <c r="X41" s="8">
        <f t="shared" si="4"/>
        <v>14.529161747343565</v>
      </c>
      <c r="AH41" s="9">
        <f t="shared" si="5"/>
        <v>18.154046984535785</v>
      </c>
      <c r="AI41" s="9">
        <f t="shared" si="6"/>
        <v>0.10140897618784317</v>
      </c>
      <c r="AJ41" s="9">
        <f t="shared" si="7"/>
        <v>15.549875130940652</v>
      </c>
    </row>
    <row r="42" spans="1:36">
      <c r="A42" s="20" t="s">
        <v>45</v>
      </c>
      <c r="B42" s="21">
        <v>14.410638771422212</v>
      </c>
      <c r="C42" s="22">
        <v>353474.3231083735</v>
      </c>
      <c r="D42" s="9">
        <f t="shared" si="0"/>
        <v>207.66650980041709</v>
      </c>
      <c r="E42" s="23">
        <f t="shared" si="1"/>
        <v>124944097096.92284</v>
      </c>
      <c r="F42" s="23">
        <f t="shared" si="2"/>
        <v>5093790.785287749</v>
      </c>
      <c r="M42" s="26">
        <f t="shared" si="8"/>
        <v>13.6847801578354</v>
      </c>
      <c r="O42" s="27">
        <v>1</v>
      </c>
      <c r="P42" s="29">
        <f t="shared" si="10"/>
        <v>308055.19884260325</v>
      </c>
      <c r="W42" s="10">
        <f t="shared" si="3"/>
        <v>353474.3231083735</v>
      </c>
      <c r="X42" s="8">
        <f t="shared" si="4"/>
        <v>14.410638771422212</v>
      </c>
      <c r="AH42" s="9">
        <f t="shared" si="5"/>
        <v>18.066848440005085</v>
      </c>
      <c r="AI42" s="9">
        <f t="shared" si="6"/>
        <v>0.16454892481101779</v>
      </c>
      <c r="AJ42" s="9">
        <f t="shared" si="7"/>
        <v>16.498673950640192</v>
      </c>
    </row>
    <row r="43" spans="1:36">
      <c r="A43" s="20" t="s">
        <v>46</v>
      </c>
      <c r="B43" s="21">
        <v>20.698734616051308</v>
      </c>
      <c r="C43" s="22">
        <v>249602.94171113244</v>
      </c>
      <c r="D43" s="9">
        <f t="shared" si="0"/>
        <v>428.4376147057207</v>
      </c>
      <c r="E43" s="23">
        <f t="shared" si="1"/>
        <v>62301628510.850983</v>
      </c>
      <c r="F43" s="23">
        <f t="shared" si="2"/>
        <v>5166465.0498644542</v>
      </c>
      <c r="M43" s="26">
        <f t="shared" si="8"/>
        <v>14.840364244564208</v>
      </c>
      <c r="O43" s="27">
        <v>1</v>
      </c>
      <c r="P43" s="29">
        <f t="shared" si="10"/>
        <v>246269.19229923247</v>
      </c>
      <c r="W43" s="10">
        <f t="shared" si="3"/>
        <v>249602.94171113244</v>
      </c>
      <c r="X43" s="8">
        <f t="shared" si="4"/>
        <v>20.698734616051308</v>
      </c>
      <c r="AH43" s="9">
        <f t="shared" si="5"/>
        <v>17.477986773560929</v>
      </c>
      <c r="AI43" s="9">
        <f t="shared" si="6"/>
        <v>0.98904610539067417</v>
      </c>
      <c r="AJ43" s="9">
        <f t="shared" si="7"/>
        <v>4.9561439631567499</v>
      </c>
    </row>
    <row r="44" spans="1:36">
      <c r="A44" s="20" t="s">
        <v>47</v>
      </c>
      <c r="B44" s="21">
        <v>14.79932735426009</v>
      </c>
      <c r="C44" s="22">
        <v>252205.80559052882</v>
      </c>
      <c r="D44" s="9">
        <f t="shared" si="0"/>
        <v>219.02009013855096</v>
      </c>
      <c r="E44" s="23">
        <f t="shared" si="1"/>
        <v>63607768373.567619</v>
      </c>
      <c r="F44" s="23">
        <f t="shared" si="2"/>
        <v>3732476.2775791152</v>
      </c>
      <c r="M44" s="26">
        <f t="shared" si="8"/>
        <v>12.614654717975752</v>
      </c>
      <c r="O44" s="27">
        <v>1</v>
      </c>
      <c r="P44" s="29">
        <f t="shared" si="10"/>
        <v>409464.97636568651</v>
      </c>
      <c r="W44" s="10">
        <f t="shared" si="3"/>
        <v>252205.80559052882</v>
      </c>
      <c r="X44" s="8">
        <f t="shared" si="4"/>
        <v>14.79932735426009</v>
      </c>
      <c r="AH44" s="9">
        <f t="shared" si="5"/>
        <v>17.492742779892325</v>
      </c>
      <c r="AI44" s="9">
        <f t="shared" si="6"/>
        <v>0.95991391326516851</v>
      </c>
      <c r="AJ44" s="9">
        <f t="shared" si="7"/>
        <v>13.492158680892983</v>
      </c>
    </row>
    <row r="45" spans="1:36">
      <c r="A45" s="20" t="s">
        <v>48</v>
      </c>
      <c r="B45" s="21">
        <v>16.536351165980797</v>
      </c>
      <c r="C45" s="22">
        <v>369667.40764329082</v>
      </c>
      <c r="D45" s="9">
        <f t="shared" si="0"/>
        <v>273.45090988463448</v>
      </c>
      <c r="E45" s="23">
        <f t="shared" si="1"/>
        <v>136653992273.71095</v>
      </c>
      <c r="F45" s="23">
        <f t="shared" si="2"/>
        <v>6112950.0674072308</v>
      </c>
      <c r="M45" s="26">
        <f t="shared" si="8"/>
        <v>11.880952380952381</v>
      </c>
      <c r="O45" s="27">
        <v>1</v>
      </c>
      <c r="P45" s="29">
        <f t="shared" si="10"/>
        <v>270373.9908643869</v>
      </c>
      <c r="W45" s="10">
        <f t="shared" si="3"/>
        <v>369667.40764329082</v>
      </c>
      <c r="X45" s="8">
        <f t="shared" si="4"/>
        <v>16.536351165980797</v>
      </c>
      <c r="AH45" s="9">
        <f t="shared" si="5"/>
        <v>18.158649344314188</v>
      </c>
      <c r="AI45" s="9">
        <f t="shared" si="6"/>
        <v>9.8498935574183197E-2</v>
      </c>
      <c r="AJ45" s="9">
        <f t="shared" si="7"/>
        <v>3.7486519588397567</v>
      </c>
    </row>
    <row r="46" spans="1:36">
      <c r="A46" s="20" t="s">
        <v>49</v>
      </c>
      <c r="B46" s="21">
        <v>15.719539375928678</v>
      </c>
      <c r="C46" s="22">
        <v>279184.95881735167</v>
      </c>
      <c r="D46" s="9">
        <f t="shared" si="0"/>
        <v>247.10391819137217</v>
      </c>
      <c r="E46" s="23">
        <f t="shared" si="1"/>
        <v>77944241229.846344</v>
      </c>
      <c r="F46" s="23">
        <f t="shared" si="2"/>
        <v>4388658.9532963857</v>
      </c>
      <c r="M46" s="26">
        <f t="shared" si="8"/>
        <v>14.529161747343565</v>
      </c>
      <c r="O46" s="27">
        <v>1</v>
      </c>
      <c r="P46" s="29">
        <f t="shared" si="10"/>
        <v>368855.58120745479</v>
      </c>
      <c r="W46" s="10">
        <f t="shared" si="3"/>
        <v>279184.95881735167</v>
      </c>
      <c r="X46" s="8">
        <f t="shared" si="4"/>
        <v>15.719539375928678</v>
      </c>
      <c r="AH46" s="9">
        <f t="shared" si="5"/>
        <v>17.64569144500771</v>
      </c>
      <c r="AI46" s="9">
        <f t="shared" si="6"/>
        <v>0.68360369699022372</v>
      </c>
      <c r="AJ46" s="9">
        <f t="shared" si="7"/>
        <v>7.5787632644718164</v>
      </c>
    </row>
    <row r="47" spans="1:36">
      <c r="A47" s="20" t="s">
        <v>50</v>
      </c>
      <c r="B47" s="21">
        <v>14.36541737649063</v>
      </c>
      <c r="C47" s="22">
        <v>333163.00409421552</v>
      </c>
      <c r="D47" s="9">
        <f t="shared" si="0"/>
        <v>206.36521640077893</v>
      </c>
      <c r="E47" s="23">
        <f t="shared" si="1"/>
        <v>110997587297.08226</v>
      </c>
      <c r="F47" s="23">
        <f t="shared" si="2"/>
        <v>4786025.6082188627</v>
      </c>
      <c r="M47" s="26">
        <f t="shared" si="8"/>
        <v>14.410638771422212</v>
      </c>
      <c r="O47" s="27">
        <v>1</v>
      </c>
      <c r="P47" s="29">
        <f t="shared" si="10"/>
        <v>353474.3231083735</v>
      </c>
      <c r="W47" s="10">
        <f t="shared" si="3"/>
        <v>333163.00409421552</v>
      </c>
      <c r="X47" s="8">
        <f t="shared" si="4"/>
        <v>14.36541737649063</v>
      </c>
      <c r="AH47" s="9">
        <f t="shared" si="5"/>
        <v>17.95170067744078</v>
      </c>
      <c r="AI47" s="9">
        <f t="shared" si="6"/>
        <v>0.27122646087547764</v>
      </c>
      <c r="AJ47" s="9">
        <f t="shared" si="7"/>
        <v>16.868084511478617</v>
      </c>
    </row>
    <row r="48" spans="1:36">
      <c r="A48" s="20" t="s">
        <v>51</v>
      </c>
      <c r="B48" s="21">
        <v>17.062370062370061</v>
      </c>
      <c r="C48" s="22">
        <v>206379.19805425103</v>
      </c>
      <c r="D48" s="9">
        <f t="shared" si="0"/>
        <v>291.12447214526213</v>
      </c>
      <c r="E48" s="23">
        <f t="shared" si="1"/>
        <v>42592373389.51577</v>
      </c>
      <c r="F48" s="23">
        <f t="shared" si="2"/>
        <v>3521318.250376794</v>
      </c>
      <c r="M48" s="26">
        <f t="shared" si="8"/>
        <v>20.698734616051308</v>
      </c>
      <c r="O48" s="27">
        <v>1</v>
      </c>
      <c r="P48" s="29">
        <f t="shared" si="10"/>
        <v>249602.94171113244</v>
      </c>
      <c r="W48" s="10">
        <f t="shared" si="3"/>
        <v>206379.19805425103</v>
      </c>
      <c r="X48" s="8">
        <f t="shared" si="4"/>
        <v>17.062370062370061</v>
      </c>
      <c r="AH48" s="9">
        <f t="shared" si="5"/>
        <v>17.232945209875492</v>
      </c>
      <c r="AI48" s="9">
        <f t="shared" si="6"/>
        <v>1.5364830501954196</v>
      </c>
      <c r="AJ48" s="9">
        <f t="shared" si="7"/>
        <v>1.9884516207533462</v>
      </c>
    </row>
    <row r="49" spans="1:36">
      <c r="A49" s="20" t="s">
        <v>52</v>
      </c>
      <c r="B49" s="21">
        <v>19.795505617977529</v>
      </c>
      <c r="C49" s="22">
        <v>210258.13082047601</v>
      </c>
      <c r="D49" s="9">
        <f t="shared" si="0"/>
        <v>391.86204267137992</v>
      </c>
      <c r="E49" s="23">
        <f t="shared" si="1"/>
        <v>44208481576.120407</v>
      </c>
      <c r="F49" s="23">
        <f t="shared" si="2"/>
        <v>4162166.009882187</v>
      </c>
      <c r="M49" s="26">
        <f t="shared" si="8"/>
        <v>14.79932735426009</v>
      </c>
      <c r="O49" s="27">
        <v>1</v>
      </c>
      <c r="P49" s="29">
        <f t="shared" si="10"/>
        <v>252205.80559052882</v>
      </c>
      <c r="W49" s="10">
        <f t="shared" si="3"/>
        <v>210258.13082047601</v>
      </c>
      <c r="X49" s="8">
        <f t="shared" si="4"/>
        <v>19.795505617977529</v>
      </c>
      <c r="AH49" s="9">
        <f t="shared" si="5"/>
        <v>17.254935432610747</v>
      </c>
      <c r="AI49" s="9">
        <f t="shared" si="6"/>
        <v>1.4824506793508456</v>
      </c>
      <c r="AJ49" s="9">
        <f t="shared" si="7"/>
        <v>1.7503577698374135</v>
      </c>
    </row>
    <row r="50" spans="1:36">
      <c r="A50" s="20" t="s">
        <v>53</v>
      </c>
      <c r="B50" s="21">
        <v>15.868414604263661</v>
      </c>
      <c r="C50" s="22">
        <v>314919.2837057077</v>
      </c>
      <c r="D50" s="9">
        <f t="shared" si="0"/>
        <v>251.80658205280824</v>
      </c>
      <c r="E50" s="23">
        <f t="shared" si="1"/>
        <v>99174155249.716019</v>
      </c>
      <c r="F50" s="23">
        <f t="shared" si="2"/>
        <v>4997269.7607199028</v>
      </c>
      <c r="M50" s="26">
        <f t="shared" si="8"/>
        <v>16.536351165980797</v>
      </c>
      <c r="O50" s="27">
        <v>1</v>
      </c>
      <c r="P50" s="29">
        <f t="shared" si="10"/>
        <v>369667.40764329082</v>
      </c>
      <c r="W50" s="10">
        <f t="shared" si="3"/>
        <v>314919.2837057077</v>
      </c>
      <c r="X50" s="8">
        <f t="shared" si="4"/>
        <v>15.868414604263661</v>
      </c>
      <c r="AH50" s="9">
        <f t="shared" si="5"/>
        <v>17.848274426190372</v>
      </c>
      <c r="AI50" s="9">
        <f t="shared" si="6"/>
        <v>0.38965100649941437</v>
      </c>
      <c r="AJ50" s="9">
        <f t="shared" si="7"/>
        <v>6.7812333797304056</v>
      </c>
    </row>
    <row r="51" spans="1:36">
      <c r="A51" s="20" t="s">
        <v>54</v>
      </c>
      <c r="B51" s="21">
        <v>19.032689450222882</v>
      </c>
      <c r="C51" s="22">
        <v>327629.23292568652</v>
      </c>
      <c r="D51" s="9">
        <f t="shared" si="0"/>
        <v>362.24326770862541</v>
      </c>
      <c r="E51" s="23">
        <f t="shared" si="1"/>
        <v>107340914267.47375</v>
      </c>
      <c r="F51" s="23">
        <f t="shared" si="2"/>
        <v>6235665.445089329</v>
      </c>
      <c r="M51" s="26">
        <f t="shared" si="8"/>
        <v>15.719539375928678</v>
      </c>
      <c r="O51" s="27">
        <v>1</v>
      </c>
      <c r="P51" s="29">
        <f t="shared" si="10"/>
        <v>279184.95881735167</v>
      </c>
      <c r="W51" s="10">
        <f t="shared" si="3"/>
        <v>327629.23292568652</v>
      </c>
      <c r="X51" s="8">
        <f t="shared" si="4"/>
        <v>19.032689450222882</v>
      </c>
      <c r="AH51" s="9">
        <f t="shared" si="5"/>
        <v>17.920328939930535</v>
      </c>
      <c r="AI51" s="9">
        <f t="shared" si="6"/>
        <v>0.30488707636286339</v>
      </c>
      <c r="AJ51" s="9">
        <f t="shared" si="7"/>
        <v>0.31381810768381113</v>
      </c>
    </row>
    <row r="52" spans="1:36">
      <c r="A52" s="20" t="s">
        <v>55</v>
      </c>
      <c r="B52" s="21">
        <v>17.432352066607194</v>
      </c>
      <c r="C52" s="22">
        <v>225119.12062627918</v>
      </c>
      <c r="D52" s="9">
        <f t="shared" si="0"/>
        <v>303.88689857414414</v>
      </c>
      <c r="E52" s="23">
        <f t="shared" si="1"/>
        <v>50678618471.54924</v>
      </c>
      <c r="F52" s="23">
        <f t="shared" si="2"/>
        <v>3924355.7676823121</v>
      </c>
      <c r="M52" s="26">
        <f t="shared" si="8"/>
        <v>14.36541737649063</v>
      </c>
      <c r="O52" s="27">
        <v>1</v>
      </c>
      <c r="P52" s="29">
        <f t="shared" si="10"/>
        <v>333163.00409421552</v>
      </c>
      <c r="W52" s="10">
        <f t="shared" si="3"/>
        <v>225119.12062627918</v>
      </c>
      <c r="X52" s="8">
        <f t="shared" si="4"/>
        <v>17.432352066607194</v>
      </c>
      <c r="AH52" s="9">
        <f t="shared" si="5"/>
        <v>17.339184502030434</v>
      </c>
      <c r="AI52" s="9">
        <f t="shared" si="6"/>
        <v>1.2843921069733695</v>
      </c>
      <c r="AJ52" s="9">
        <f t="shared" si="7"/>
        <v>1.0818967915551636</v>
      </c>
    </row>
    <row r="53" spans="1:36">
      <c r="A53" s="20" t="s">
        <v>56</v>
      </c>
      <c r="B53" s="21">
        <v>18.128870292887029</v>
      </c>
      <c r="C53" s="22">
        <v>266753.35198542906</v>
      </c>
      <c r="D53" s="9">
        <f t="shared" si="0"/>
        <v>328.65593809632185</v>
      </c>
      <c r="E53" s="23">
        <f t="shared" si="1"/>
        <v>71157350795.462219</v>
      </c>
      <c r="F53" s="23">
        <f t="shared" si="2"/>
        <v>4835936.918336682</v>
      </c>
      <c r="M53" s="26">
        <f t="shared" si="8"/>
        <v>17.062370062370061</v>
      </c>
      <c r="O53" s="27">
        <v>1</v>
      </c>
      <c r="P53" s="29">
        <f t="shared" si="10"/>
        <v>206379.19805425103</v>
      </c>
      <c r="W53" s="10">
        <f t="shared" si="3"/>
        <v>266753.35198542906</v>
      </c>
      <c r="X53" s="8">
        <f t="shared" si="4"/>
        <v>18.128870292887029</v>
      </c>
      <c r="AH53" s="9">
        <f t="shared" si="5"/>
        <v>17.575214893938959</v>
      </c>
      <c r="AI53" s="9">
        <f t="shared" si="6"/>
        <v>0.80511113124176059</v>
      </c>
      <c r="AJ53" s="9">
        <f t="shared" si="7"/>
        <v>0.11807776413652168</v>
      </c>
    </row>
    <row r="54" spans="1:36">
      <c r="A54" s="20" t="s">
        <v>57</v>
      </c>
      <c r="B54" s="21">
        <v>20.908868601238996</v>
      </c>
      <c r="C54" s="22">
        <v>254047.05331639855</v>
      </c>
      <c r="D54" s="9">
        <f t="shared" si="0"/>
        <v>437.18078618387801</v>
      </c>
      <c r="E54" s="23">
        <f t="shared" si="1"/>
        <v>64539905298.745049</v>
      </c>
      <c r="F54" s="23">
        <f t="shared" si="2"/>
        <v>5311836.4563245345</v>
      </c>
      <c r="M54" s="26">
        <f t="shared" si="8"/>
        <v>19.795505617977529</v>
      </c>
      <c r="O54" s="27">
        <v>1</v>
      </c>
      <c r="P54" s="29">
        <f t="shared" si="10"/>
        <v>210258.13082047601</v>
      </c>
      <c r="W54" s="10">
        <f t="shared" si="3"/>
        <v>254047.05331639855</v>
      </c>
      <c r="X54" s="8">
        <f t="shared" si="4"/>
        <v>20.908868601238996</v>
      </c>
      <c r="AH54" s="9">
        <f t="shared" si="5"/>
        <v>17.503181075692453</v>
      </c>
      <c r="AI54" s="9">
        <f t="shared" si="6"/>
        <v>0.93956898963786295</v>
      </c>
      <c r="AJ54" s="9">
        <f t="shared" si="7"/>
        <v>5.9359175670345978</v>
      </c>
    </row>
    <row r="55" spans="1:36">
      <c r="A55" s="20" t="s">
        <v>58</v>
      </c>
      <c r="B55" s="21">
        <v>21.20559016669473</v>
      </c>
      <c r="C55" s="22">
        <v>202566.19615470123</v>
      </c>
      <c r="D55" s="9">
        <f t="shared" si="0"/>
        <v>449.67705431782025</v>
      </c>
      <c r="E55" s="23">
        <f t="shared" si="1"/>
        <v>41033063824.5849</v>
      </c>
      <c r="F55" s="23">
        <f t="shared" si="2"/>
        <v>4295535.737282888</v>
      </c>
      <c r="M55" s="26">
        <f t="shared" si="8"/>
        <v>15.868414604263661</v>
      </c>
      <c r="O55" s="27">
        <v>1</v>
      </c>
      <c r="P55" s="29">
        <f t="shared" si="10"/>
        <v>314919.2837057077</v>
      </c>
      <c r="W55" s="10">
        <f t="shared" si="3"/>
        <v>202566.19615470123</v>
      </c>
      <c r="X55" s="8">
        <f t="shared" si="4"/>
        <v>21.20559016669473</v>
      </c>
      <c r="AH55" s="9">
        <f t="shared" si="5"/>
        <v>17.211328758620869</v>
      </c>
      <c r="AI55" s="9">
        <f t="shared" si="6"/>
        <v>1.5905396453706122</v>
      </c>
      <c r="AJ55" s="9">
        <f t="shared" si="7"/>
        <v>7.4698105837181901</v>
      </c>
    </row>
    <row r="56" spans="1:36">
      <c r="A56" s="20" t="s">
        <v>59</v>
      </c>
      <c r="B56" s="21">
        <v>18.862888482632542</v>
      </c>
      <c r="C56" s="22">
        <v>1486812.1184368471</v>
      </c>
      <c r="D56" s="9">
        <f t="shared" si="0"/>
        <v>355.80856190823141</v>
      </c>
      <c r="E56" s="23">
        <f t="shared" si="1"/>
        <v>2210610275530.665</v>
      </c>
      <c r="F56" s="23">
        <f t="shared" si="2"/>
        <v>28045571.184700895</v>
      </c>
      <c r="M56" s="26">
        <f t="shared" si="8"/>
        <v>19.032689450222882</v>
      </c>
      <c r="O56" s="27">
        <v>1</v>
      </c>
      <c r="P56" s="29">
        <f t="shared" si="10"/>
        <v>327629.23292568652</v>
      </c>
      <c r="W56" s="10">
        <f t="shared" si="3"/>
        <v>1486812.1184368471</v>
      </c>
      <c r="X56" s="8">
        <f t="shared" si="4"/>
        <v>18.862888482632542</v>
      </c>
      <c r="AH56" s="9">
        <f t="shared" si="5"/>
        <v>24.491901941979595</v>
      </c>
      <c r="AI56" s="9">
        <f t="shared" si="6"/>
        <v>36.233263002233741</v>
      </c>
      <c r="AJ56" s="9">
        <f t="shared" si="7"/>
        <v>0.15240727032978335</v>
      </c>
    </row>
    <row r="57" spans="1:36">
      <c r="A57" s="20" t="s">
        <v>60</v>
      </c>
      <c r="B57" s="21">
        <v>17.258133333333333</v>
      </c>
      <c r="C57" s="22">
        <v>790563.30442534224</v>
      </c>
      <c r="D57" s="9">
        <f t="shared" si="0"/>
        <v>297.84316615111112</v>
      </c>
      <c r="E57" s="23">
        <f t="shared" si="1"/>
        <v>624990338303.91638</v>
      </c>
      <c r="F57" s="23">
        <f t="shared" si="2"/>
        <v>13643646.916213147</v>
      </c>
      <c r="M57" s="26">
        <f t="shared" si="8"/>
        <v>17.432352066607194</v>
      </c>
      <c r="O57" s="27">
        <v>1</v>
      </c>
      <c r="P57" s="29">
        <f t="shared" si="10"/>
        <v>225119.12062627918</v>
      </c>
      <c r="W57" s="10">
        <f t="shared" si="3"/>
        <v>790563.30442534224</v>
      </c>
      <c r="X57" s="8">
        <f t="shared" si="4"/>
        <v>17.258133333333333</v>
      </c>
      <c r="AH57" s="9">
        <f t="shared" si="5"/>
        <v>20.544768175551475</v>
      </c>
      <c r="AI57" s="9">
        <f t="shared" si="6"/>
        <v>4.2943171706886574</v>
      </c>
      <c r="AJ57" s="9">
        <f t="shared" si="7"/>
        <v>1.4746736383096808</v>
      </c>
    </row>
    <row r="58" spans="1:36">
      <c r="A58" s="20" t="s">
        <v>61</v>
      </c>
      <c r="B58" s="21">
        <v>17.366058906030855</v>
      </c>
      <c r="C58" s="22">
        <v>903664.94805697072</v>
      </c>
      <c r="D58" s="9">
        <f t="shared" si="0"/>
        <v>301.58000192773358</v>
      </c>
      <c r="E58" s="23">
        <f t="shared" si="1"/>
        <v>816610338346.80762</v>
      </c>
      <c r="F58" s="23">
        <f t="shared" si="2"/>
        <v>15693098.719272666</v>
      </c>
      <c r="M58" s="26">
        <f t="shared" si="8"/>
        <v>18.128870292887029</v>
      </c>
      <c r="O58" s="27">
        <v>1</v>
      </c>
      <c r="P58" s="29">
        <f t="shared" si="10"/>
        <v>266753.35198542906</v>
      </c>
      <c r="W58" s="10">
        <f t="shared" si="3"/>
        <v>903664.94805697072</v>
      </c>
      <c r="X58" s="8">
        <f t="shared" si="4"/>
        <v>17.366058906030855</v>
      </c>
      <c r="AH58" s="9">
        <f t="shared" si="5"/>
        <v>21.185957514237437</v>
      </c>
      <c r="AI58" s="9">
        <f t="shared" si="6"/>
        <v>7.3628801996698563</v>
      </c>
      <c r="AJ58" s="9">
        <f t="shared" si="7"/>
        <v>1.2242002659053475</v>
      </c>
    </row>
    <row r="59" spans="1:36">
      <c r="A59" s="20" t="s">
        <v>62</v>
      </c>
      <c r="B59" s="21">
        <v>17.666269368295591</v>
      </c>
      <c r="C59" s="22">
        <v>492513.07332723466</v>
      </c>
      <c r="D59" s="9">
        <f t="shared" si="0"/>
        <v>312.09707339317913</v>
      </c>
      <c r="E59" s="23">
        <f t="shared" si="1"/>
        <v>242569127398.23801</v>
      </c>
      <c r="F59" s="23">
        <f t="shared" si="2"/>
        <v>8700868.6208060458</v>
      </c>
      <c r="M59" s="26">
        <f t="shared" si="8"/>
        <v>20.908868601238996</v>
      </c>
      <c r="O59" s="27">
        <v>1</v>
      </c>
      <c r="P59" s="29">
        <f t="shared" si="10"/>
        <v>254047.05331639855</v>
      </c>
      <c r="W59" s="10">
        <f t="shared" si="3"/>
        <v>492513.07332723466</v>
      </c>
      <c r="X59" s="8">
        <f t="shared" si="4"/>
        <v>17.666269368295591</v>
      </c>
      <c r="AH59" s="9">
        <f t="shared" si="5"/>
        <v>18.85507893287852</v>
      </c>
      <c r="AI59" s="9">
        <f t="shared" si="6"/>
        <v>0.14637066076280281</v>
      </c>
      <c r="AJ59" s="9">
        <f t="shared" si="7"/>
        <v>0.64999935815145948</v>
      </c>
    </row>
    <row r="60" spans="1:36">
      <c r="A60" s="20" t="s">
        <v>63</v>
      </c>
      <c r="B60" s="21">
        <v>20.558549222797929</v>
      </c>
      <c r="C60" s="22">
        <v>956520.70946007152</v>
      </c>
      <c r="D60" s="9">
        <f t="shared" si="0"/>
        <v>422.65394614620533</v>
      </c>
      <c r="E60" s="23">
        <f t="shared" si="1"/>
        <v>914931867625.99854</v>
      </c>
      <c r="F60" s="23">
        <f t="shared" si="2"/>
        <v>19664678.088060476</v>
      </c>
      <c r="M60" s="26">
        <f t="shared" si="8"/>
        <v>21.20559016669473</v>
      </c>
      <c r="O60" s="27">
        <v>1</v>
      </c>
      <c r="P60" s="29">
        <f t="shared" si="10"/>
        <v>202566.19615470123</v>
      </c>
      <c r="W60" s="10">
        <f t="shared" si="3"/>
        <v>956520.70946007152</v>
      </c>
      <c r="X60" s="8">
        <f t="shared" si="4"/>
        <v>20.558549222797929</v>
      </c>
      <c r="AH60" s="9">
        <f t="shared" si="5"/>
        <v>21.485604359425455</v>
      </c>
      <c r="AI60" s="9">
        <f t="shared" si="6"/>
        <v>9.0788295481346513</v>
      </c>
      <c r="AJ60" s="9">
        <f t="shared" si="7"/>
        <v>4.3516232840579994</v>
      </c>
    </row>
    <row r="61" spans="1:36">
      <c r="A61" s="20" t="s">
        <v>65</v>
      </c>
      <c r="B61" s="21">
        <v>12.059303824666953</v>
      </c>
      <c r="C61" s="22">
        <v>459164.70364374894</v>
      </c>
      <c r="D61" s="9">
        <f t="shared" si="0"/>
        <v>145.42680873562702</v>
      </c>
      <c r="E61" s="23">
        <f t="shared" si="1"/>
        <v>210832225072.2518</v>
      </c>
      <c r="F61" s="23">
        <f t="shared" si="2"/>
        <v>5537206.6668031299</v>
      </c>
      <c r="M61" s="26">
        <f t="shared" si="8"/>
        <v>18.862888482632542</v>
      </c>
      <c r="O61" s="27">
        <v>1</v>
      </c>
      <c r="P61" s="29">
        <f t="shared" si="10"/>
        <v>1486812.1184368471</v>
      </c>
      <c r="W61" s="10">
        <f t="shared" si="3"/>
        <v>459164.70364374894</v>
      </c>
      <c r="X61" s="8">
        <f t="shared" si="4"/>
        <v>12.059303824666953</v>
      </c>
      <c r="AH61" s="9">
        <f t="shared" si="5"/>
        <v>18.666022271834297</v>
      </c>
      <c r="AI61" s="9">
        <f t="shared" si="6"/>
        <v>3.7452903616364643E-2</v>
      </c>
      <c r="AJ61" s="9">
        <f t="shared" si="7"/>
        <v>41.129017781511614</v>
      </c>
    </row>
    <row r="62" spans="1:36">
      <c r="A62" s="20" t="s">
        <v>66</v>
      </c>
      <c r="B62" s="21">
        <v>17.369837870908533</v>
      </c>
      <c r="C62" s="22">
        <v>384822.54450312094</v>
      </c>
      <c r="D62" s="9">
        <f t="shared" si="0"/>
        <v>301.71126766164826</v>
      </c>
      <c r="E62" s="23">
        <f t="shared" si="1"/>
        <v>148088390757.85651</v>
      </c>
      <c r="F62" s="23">
        <f t="shared" si="2"/>
        <v>6684305.2070896942</v>
      </c>
      <c r="M62" s="26">
        <f t="shared" si="8"/>
        <v>17.258133333333333</v>
      </c>
      <c r="O62" s="27">
        <v>1</v>
      </c>
      <c r="P62" s="29">
        <f t="shared" si="10"/>
        <v>790563.30442534224</v>
      </c>
      <c r="W62" s="10">
        <f t="shared" si="3"/>
        <v>384822.54450312094</v>
      </c>
      <c r="X62" s="8">
        <f t="shared" si="4"/>
        <v>17.369837870908533</v>
      </c>
      <c r="AH62" s="9">
        <f t="shared" si="5"/>
        <v>18.244565975309392</v>
      </c>
      <c r="AI62" s="9">
        <f t="shared" si="6"/>
        <v>5.1951524083572675E-2</v>
      </c>
      <c r="AJ62" s="9">
        <f t="shared" si="7"/>
        <v>1.2158521821306432</v>
      </c>
    </row>
    <row r="63" spans="1:36">
      <c r="A63" s="20" t="s">
        <v>67</v>
      </c>
      <c r="B63" s="21">
        <v>14.185455700222294</v>
      </c>
      <c r="C63" s="22">
        <v>288161.02871068916</v>
      </c>
      <c r="D63" s="9">
        <f t="shared" si="0"/>
        <v>201.22715342296917</v>
      </c>
      <c r="E63" s="23">
        <f t="shared" si="1"/>
        <v>83036778467.602631</v>
      </c>
      <c r="F63" s="23">
        <f t="shared" si="2"/>
        <v>4087695.5073059658</v>
      </c>
      <c r="M63" s="26">
        <f t="shared" si="8"/>
        <v>17.366058906030855</v>
      </c>
      <c r="O63" s="27">
        <v>1</v>
      </c>
      <c r="P63" s="29">
        <f t="shared" si="10"/>
        <v>903664.94805697072</v>
      </c>
      <c r="W63" s="10">
        <f t="shared" si="3"/>
        <v>288161.02871068916</v>
      </c>
      <c r="X63" s="8">
        <f t="shared" si="4"/>
        <v>14.185455700222294</v>
      </c>
      <c r="AH63" s="9">
        <f t="shared" si="5"/>
        <v>17.696578064636807</v>
      </c>
      <c r="AI63" s="9">
        <f t="shared" si="6"/>
        <v>0.6020466949710227</v>
      </c>
      <c r="AJ63" s="9">
        <f t="shared" si="7"/>
        <v>18.378703772029709</v>
      </c>
    </row>
    <row r="64" spans="1:36">
      <c r="A64" s="20" t="s">
        <v>68</v>
      </c>
      <c r="B64" s="21">
        <v>17.615126050420169</v>
      </c>
      <c r="C64" s="22">
        <v>1204540.0885440938</v>
      </c>
      <c r="D64" s="9">
        <f t="shared" si="0"/>
        <v>310.2926657721913</v>
      </c>
      <c r="E64" s="23">
        <f t="shared" si="1"/>
        <v>1450916824909.8132</v>
      </c>
      <c r="F64" s="23">
        <f t="shared" si="2"/>
        <v>21218125.492488485</v>
      </c>
      <c r="M64" s="26">
        <f t="shared" si="8"/>
        <v>17.666269368295591</v>
      </c>
      <c r="O64" s="27">
        <v>1</v>
      </c>
      <c r="P64" s="29">
        <f t="shared" si="10"/>
        <v>492513.07332723466</v>
      </c>
      <c r="W64" s="10">
        <f t="shared" si="3"/>
        <v>1204540.0885440938</v>
      </c>
      <c r="X64" s="8">
        <f t="shared" si="4"/>
        <v>17.615126050420169</v>
      </c>
      <c r="AH64" s="9">
        <f t="shared" si="5"/>
        <v>22.89166157088507</v>
      </c>
      <c r="AI64" s="9">
        <f t="shared" si="6"/>
        <v>19.529035434404054</v>
      </c>
      <c r="AJ64" s="9">
        <f t="shared" si="7"/>
        <v>0.73508107856174942</v>
      </c>
    </row>
    <row r="65" spans="1:36">
      <c r="A65" s="20" t="s">
        <v>70</v>
      </c>
      <c r="B65" s="21">
        <v>11.226369656833233</v>
      </c>
      <c r="C65" s="22">
        <v>282340.54965516378</v>
      </c>
      <c r="D65" s="9">
        <f t="shared" si="0"/>
        <v>126.03137567186593</v>
      </c>
      <c r="E65" s="23">
        <f t="shared" si="1"/>
        <v>79716185979.580002</v>
      </c>
      <c r="F65" s="23">
        <f t="shared" si="2"/>
        <v>3169659.3795423475</v>
      </c>
      <c r="M65" s="26">
        <f t="shared" si="8"/>
        <v>20.558549222797929</v>
      </c>
      <c r="O65" s="27">
        <v>1</v>
      </c>
      <c r="P65" s="29">
        <f t="shared" si="10"/>
        <v>956520.70946007152</v>
      </c>
      <c r="W65" s="10">
        <f t="shared" si="3"/>
        <v>282340.54965516378</v>
      </c>
      <c r="X65" s="8">
        <f t="shared" si="4"/>
        <v>11.226369656833233</v>
      </c>
      <c r="AH65" s="9">
        <f t="shared" si="5"/>
        <v>17.663580939249282</v>
      </c>
      <c r="AI65" s="9">
        <f t="shared" si="6"/>
        <v>0.65434154524376764</v>
      </c>
      <c r="AJ65" s="9">
        <f t="shared" si="7"/>
        <v>52.506328794342132</v>
      </c>
    </row>
    <row r="66" spans="1:36">
      <c r="A66" s="20" t="s">
        <v>71</v>
      </c>
      <c r="B66" s="21">
        <v>11.549636285836543</v>
      </c>
      <c r="C66" s="22">
        <v>273873.14749342878</v>
      </c>
      <c r="D66" s="9">
        <f t="shared" si="0"/>
        <v>133.39409833511215</v>
      </c>
      <c r="E66" s="23">
        <f t="shared" si="1"/>
        <v>75006500917.957397</v>
      </c>
      <c r="F66" s="23">
        <f t="shared" si="2"/>
        <v>3163135.2420063685</v>
      </c>
      <c r="M66" s="26">
        <f t="shared" si="8"/>
        <v>12.059303824666953</v>
      </c>
      <c r="O66" s="27">
        <v>1</v>
      </c>
      <c r="P66" s="29">
        <f t="shared" si="10"/>
        <v>459164.70364374894</v>
      </c>
      <c r="W66" s="10">
        <f t="shared" si="3"/>
        <v>273873.14749342878</v>
      </c>
      <c r="X66" s="8">
        <f t="shared" si="4"/>
        <v>11.549636285836543</v>
      </c>
      <c r="AH66" s="9">
        <f t="shared" si="5"/>
        <v>17.615578029493577</v>
      </c>
      <c r="AI66" s="9">
        <f t="shared" si="6"/>
        <v>0.73430625743048183</v>
      </c>
      <c r="AJ66" s="9">
        <f t="shared" si="7"/>
        <v>47.925969246549506</v>
      </c>
    </row>
    <row r="67" spans="1:36">
      <c r="A67" s="20" t="s">
        <v>72</v>
      </c>
      <c r="B67" s="21">
        <v>12.391864208369915</v>
      </c>
      <c r="C67" s="22">
        <v>282472.947145482</v>
      </c>
      <c r="D67" s="9">
        <f t="shared" ref="D67:D108" si="11">B67^2</f>
        <v>153.55829855867935</v>
      </c>
      <c r="E67" s="23">
        <f t="shared" ref="E67:E108" si="12">C67^2</f>
        <v>79790965869.054276</v>
      </c>
      <c r="F67" s="23">
        <f t="shared" ref="F67:F108" si="13">C67*B67</f>
        <v>3500366.4035648652</v>
      </c>
      <c r="M67" s="26">
        <f t="shared" si="8"/>
        <v>17.369837870908533</v>
      </c>
      <c r="O67" s="27">
        <v>1</v>
      </c>
      <c r="P67" s="29">
        <f t="shared" si="10"/>
        <v>384822.54450312094</v>
      </c>
      <c r="W67" s="10">
        <f t="shared" ref="W67:W108" si="14">C67</f>
        <v>282472.947145482</v>
      </c>
      <c r="X67" s="8">
        <f t="shared" ref="X67:X108" si="15">B67</f>
        <v>12.391864208369915</v>
      </c>
      <c r="AH67" s="9">
        <f t="shared" ref="AH67:AH108" si="16">$T$15+($T$16*W67)</f>
        <v>17.664331519493167</v>
      </c>
      <c r="AI67" s="9">
        <f t="shared" ref="AI67:AI108" si="17">(AH67-$I$4)^2</f>
        <v>0.65312779917116381</v>
      </c>
      <c r="AJ67" s="9">
        <f t="shared" ref="AJ67:AJ108" si="18">(X67-$I$4)^2</f>
        <v>36.974067723822579</v>
      </c>
    </row>
    <row r="68" spans="1:36">
      <c r="A68" s="20" t="s">
        <v>73</v>
      </c>
      <c r="B68" s="21">
        <v>11.339804214368675</v>
      </c>
      <c r="C68" s="22">
        <v>377568.92128197174</v>
      </c>
      <c r="D68" s="9">
        <f t="shared" si="11"/>
        <v>128.59115962021355</v>
      </c>
      <c r="E68" s="23">
        <f t="shared" si="12"/>
        <v>142558290318.03177</v>
      </c>
      <c r="F68" s="23">
        <f t="shared" si="13"/>
        <v>4281557.6447679373</v>
      </c>
      <c r="M68" s="26">
        <f t="shared" si="8"/>
        <v>14.185455700222294</v>
      </c>
      <c r="O68" s="27">
        <v>1</v>
      </c>
      <c r="P68" s="29">
        <f t="shared" si="10"/>
        <v>288161.02871068916</v>
      </c>
      <c r="W68" s="10">
        <f t="shared" si="14"/>
        <v>377568.92128197174</v>
      </c>
      <c r="X68" s="8">
        <f t="shared" si="15"/>
        <v>11.339804214368675</v>
      </c>
      <c r="AH68" s="9">
        <f t="shared" si="16"/>
        <v>18.203444151373802</v>
      </c>
      <c r="AI68" s="9">
        <f t="shared" si="17"/>
        <v>7.238822196708275E-2</v>
      </c>
      <c r="AJ68" s="9">
        <f t="shared" si="18"/>
        <v>50.875274206724697</v>
      </c>
    </row>
    <row r="69" spans="1:36">
      <c r="A69" s="20" t="s">
        <v>74</v>
      </c>
      <c r="B69" s="21">
        <v>13.277820710973725</v>
      </c>
      <c r="C69" s="22">
        <v>216425.54202910332</v>
      </c>
      <c r="D69" s="9">
        <f t="shared" si="11"/>
        <v>176.30052283276279</v>
      </c>
      <c r="E69" s="23">
        <f t="shared" si="12"/>
        <v>46840015242.591171</v>
      </c>
      <c r="F69" s="23">
        <f t="shared" si="13"/>
        <v>2873659.5443377425</v>
      </c>
      <c r="M69" s="26">
        <f t="shared" si="8"/>
        <v>17.615126050420169</v>
      </c>
      <c r="O69" s="27">
        <v>1</v>
      </c>
      <c r="P69" s="29">
        <f t="shared" si="10"/>
        <v>1204540.0885440938</v>
      </c>
      <c r="W69" s="10">
        <f t="shared" si="14"/>
        <v>216425.54202910332</v>
      </c>
      <c r="X69" s="8">
        <f t="shared" si="15"/>
        <v>13.277820710973725</v>
      </c>
      <c r="AH69" s="9">
        <f t="shared" si="16"/>
        <v>17.289899365824166</v>
      </c>
      <c r="AI69" s="9">
        <f t="shared" si="17"/>
        <v>1.3985318310083501</v>
      </c>
      <c r="AJ69" s="9">
        <f t="shared" si="18"/>
        <v>26.984638320491019</v>
      </c>
    </row>
    <row r="70" spans="1:36">
      <c r="A70" s="20" t="s">
        <v>75</v>
      </c>
      <c r="B70" s="21">
        <v>19.794729378397541</v>
      </c>
      <c r="C70" s="22">
        <v>223260.99106762384</v>
      </c>
      <c r="D70" s="9">
        <f t="shared" si="11"/>
        <v>391.83131116399471</v>
      </c>
      <c r="E70" s="23">
        <f t="shared" si="12"/>
        <v>49845470132.497612</v>
      </c>
      <c r="F70" s="23">
        <f t="shared" si="13"/>
        <v>4419390.8989364449</v>
      </c>
      <c r="M70" s="26">
        <f t="shared" si="8"/>
        <v>11.226369656833233</v>
      </c>
      <c r="O70" s="27">
        <v>1</v>
      </c>
      <c r="P70" s="29">
        <f t="shared" si="10"/>
        <v>282340.54965516378</v>
      </c>
      <c r="W70" s="10">
        <f t="shared" si="14"/>
        <v>223260.99106762384</v>
      </c>
      <c r="X70" s="8">
        <f t="shared" si="15"/>
        <v>19.794729378397541</v>
      </c>
      <c r="AH70" s="9">
        <f t="shared" si="16"/>
        <v>17.328650500713994</v>
      </c>
      <c r="AI70" s="9">
        <f t="shared" si="17"/>
        <v>1.3083796553412852</v>
      </c>
      <c r="AJ70" s="9">
        <f t="shared" si="18"/>
        <v>1.7483044255766851</v>
      </c>
    </row>
    <row r="71" spans="1:36">
      <c r="A71" s="20" t="s">
        <v>76</v>
      </c>
      <c r="B71" s="21">
        <v>15.132928475033738</v>
      </c>
      <c r="C71" s="22">
        <v>241837.87541707343</v>
      </c>
      <c r="D71" s="9">
        <f t="shared" si="11"/>
        <v>229.00552423048694</v>
      </c>
      <c r="E71" s="23">
        <f t="shared" si="12"/>
        <v>58485557986.243927</v>
      </c>
      <c r="F71" s="23">
        <f t="shared" si="13"/>
        <v>3659715.2712406921</v>
      </c>
      <c r="M71" s="26">
        <f t="shared" si="8"/>
        <v>11.549636285836543</v>
      </c>
      <c r="O71" s="27">
        <v>1</v>
      </c>
      <c r="P71" s="29">
        <f t="shared" si="10"/>
        <v>273873.14749342878</v>
      </c>
      <c r="W71" s="10">
        <f t="shared" si="14"/>
        <v>241837.87541707343</v>
      </c>
      <c r="X71" s="8">
        <f t="shared" si="15"/>
        <v>15.132928475033738</v>
      </c>
      <c r="AH71" s="9">
        <f t="shared" si="16"/>
        <v>17.433965505946492</v>
      </c>
      <c r="AI71" s="9">
        <f t="shared" si="17"/>
        <v>1.0785429805098425</v>
      </c>
      <c r="AJ71" s="9">
        <f t="shared" si="18"/>
        <v>11.152702871949089</v>
      </c>
    </row>
    <row r="72" spans="1:36">
      <c r="A72" s="20" t="s">
        <v>77</v>
      </c>
      <c r="B72" s="21">
        <v>18.659330367595413</v>
      </c>
      <c r="C72" s="22">
        <v>228946.75180476636</v>
      </c>
      <c r="D72" s="9">
        <f t="shared" si="11"/>
        <v>348.17060976706836</v>
      </c>
      <c r="E72" s="23">
        <f t="shared" si="12"/>
        <v>52416615161.953293</v>
      </c>
      <c r="F72" s="23">
        <f t="shared" si="13"/>
        <v>4271993.0785130067</v>
      </c>
      <c r="M72" s="26">
        <f t="shared" ref="M72:M113" si="19">B67</f>
        <v>12.391864208369915</v>
      </c>
      <c r="O72" s="27">
        <v>1</v>
      </c>
      <c r="P72" s="29">
        <f t="shared" si="10"/>
        <v>282472.947145482</v>
      </c>
      <c r="W72" s="10">
        <f t="shared" si="14"/>
        <v>228946.75180476636</v>
      </c>
      <c r="X72" s="8">
        <f t="shared" si="15"/>
        <v>18.659330367595413</v>
      </c>
      <c r="AH72" s="9">
        <f t="shared" si="16"/>
        <v>17.360883888752536</v>
      </c>
      <c r="AI72" s="9">
        <f t="shared" si="17"/>
        <v>1.2356786958779127</v>
      </c>
      <c r="AJ72" s="9">
        <f t="shared" si="18"/>
        <v>3.4907549845287614E-2</v>
      </c>
    </row>
    <row r="73" spans="1:36">
      <c r="A73" s="20" t="s">
        <v>78</v>
      </c>
      <c r="B73" s="21">
        <v>16.116328385337777</v>
      </c>
      <c r="C73" s="22">
        <v>187408.61576110899</v>
      </c>
      <c r="D73" s="9">
        <f t="shared" si="11"/>
        <v>259.73604062404416</v>
      </c>
      <c r="E73" s="23">
        <f t="shared" si="12"/>
        <v>35121989261.494987</v>
      </c>
      <c r="F73" s="23">
        <f t="shared" si="13"/>
        <v>3020338.7938476214</v>
      </c>
      <c r="M73" s="26">
        <f t="shared" si="19"/>
        <v>11.339804214368675</v>
      </c>
      <c r="O73" s="27">
        <v>1</v>
      </c>
      <c r="P73" s="29">
        <f t="shared" si="10"/>
        <v>377568.92128197174</v>
      </c>
      <c r="W73" s="10">
        <f t="shared" si="14"/>
        <v>187408.61576110899</v>
      </c>
      <c r="X73" s="8">
        <f t="shared" si="15"/>
        <v>16.116328385337777</v>
      </c>
      <c r="AH73" s="9">
        <f t="shared" si="16"/>
        <v>17.125398274884478</v>
      </c>
      <c r="AI73" s="9">
        <f t="shared" si="17"/>
        <v>1.8146688999803133</v>
      </c>
      <c r="AJ73" s="9">
        <f t="shared" si="18"/>
        <v>5.5515199147233387</v>
      </c>
    </row>
    <row r="74" spans="1:36">
      <c r="A74" s="20" t="s">
        <v>79</v>
      </c>
      <c r="B74" s="21">
        <v>11.050336254330547</v>
      </c>
      <c r="C74" s="22">
        <v>230561.2602891197</v>
      </c>
      <c r="D74" s="9">
        <f t="shared" si="11"/>
        <v>122.10993133377207</v>
      </c>
      <c r="E74" s="23">
        <f t="shared" si="12"/>
        <v>53158494746.107208</v>
      </c>
      <c r="F74" s="23">
        <f t="shared" si="13"/>
        <v>2547779.4534170013</v>
      </c>
      <c r="M74" s="26">
        <f t="shared" si="19"/>
        <v>13.277820710973725</v>
      </c>
      <c r="O74" s="27">
        <v>1</v>
      </c>
      <c r="P74" s="29">
        <f t="shared" si="10"/>
        <v>216425.54202910332</v>
      </c>
      <c r="W74" s="10">
        <f t="shared" si="14"/>
        <v>230561.2602891197</v>
      </c>
      <c r="X74" s="8">
        <f t="shared" si="15"/>
        <v>11.050336254330547</v>
      </c>
      <c r="AH74" s="9">
        <f t="shared" si="16"/>
        <v>17.370036767474236</v>
      </c>
      <c r="AI74" s="9">
        <f t="shared" si="17"/>
        <v>1.2154135923596494</v>
      </c>
      <c r="AJ74" s="9">
        <f t="shared" si="18"/>
        <v>55.088436661622808</v>
      </c>
    </row>
    <row r="75" spans="1:36">
      <c r="A75" s="20" t="s">
        <v>80</v>
      </c>
      <c r="B75" s="21">
        <v>8.9286145183993568</v>
      </c>
      <c r="C75" s="22">
        <v>261298.25040844546</v>
      </c>
      <c r="D75" s="9">
        <f t="shared" si="11"/>
        <v>79.720157218171778</v>
      </c>
      <c r="E75" s="23">
        <f t="shared" si="12"/>
        <v>68276775666.514664</v>
      </c>
      <c r="F75" s="23">
        <f t="shared" si="13"/>
        <v>2333031.3522291966</v>
      </c>
      <c r="M75" s="26">
        <f t="shared" si="19"/>
        <v>19.794729378397541</v>
      </c>
      <c r="O75" s="27">
        <v>1</v>
      </c>
      <c r="P75" s="29">
        <f t="shared" si="10"/>
        <v>223260.99106762384</v>
      </c>
      <c r="W75" s="10">
        <f t="shared" si="14"/>
        <v>261298.25040844546</v>
      </c>
      <c r="X75" s="8">
        <f t="shared" si="15"/>
        <v>8.9286145183993568</v>
      </c>
      <c r="AH75" s="9">
        <f t="shared" si="16"/>
        <v>17.544289145556352</v>
      </c>
      <c r="AI75" s="9">
        <f t="shared" si="17"/>
        <v>0.86156563496437155</v>
      </c>
      <c r="AJ75" s="9">
        <f t="shared" si="18"/>
        <v>91.085649780992526</v>
      </c>
    </row>
    <row r="76" spans="1:36">
      <c r="A76" s="20" t="s">
        <v>81</v>
      </c>
      <c r="B76" s="21">
        <v>15.377447815795136</v>
      </c>
      <c r="C76" s="22">
        <v>202345.42575768879</v>
      </c>
      <c r="D76" s="9">
        <f t="shared" si="11"/>
        <v>236.46590132750262</v>
      </c>
      <c r="E76" s="23">
        <f t="shared" si="12"/>
        <v>40943671325.060349</v>
      </c>
      <c r="F76" s="23">
        <f t="shared" si="13"/>
        <v>3111556.2253537085</v>
      </c>
      <c r="M76" s="26">
        <f t="shared" si="19"/>
        <v>15.132928475033738</v>
      </c>
      <c r="O76" s="27">
        <v>1</v>
      </c>
      <c r="P76" s="29">
        <f t="shared" si="10"/>
        <v>241837.87541707343</v>
      </c>
      <c r="W76" s="10">
        <f t="shared" si="14"/>
        <v>202345.42575768879</v>
      </c>
      <c r="X76" s="8">
        <f t="shared" si="15"/>
        <v>15.377447815795136</v>
      </c>
      <c r="AH76" s="9">
        <f t="shared" si="16"/>
        <v>17.210077179772707</v>
      </c>
      <c r="AI76" s="9">
        <f t="shared" si="17"/>
        <v>1.5936981091655424</v>
      </c>
      <c r="AJ76" s="9">
        <f t="shared" si="18"/>
        <v>9.5793154944000261</v>
      </c>
    </row>
    <row r="77" spans="1:36">
      <c r="A77" s="20" t="s">
        <v>82</v>
      </c>
      <c r="B77" s="21">
        <v>18.142308922289736</v>
      </c>
      <c r="C77" s="22">
        <v>366466.28981287527</v>
      </c>
      <c r="D77" s="9">
        <f t="shared" si="11"/>
        <v>329.14337303179377</v>
      </c>
      <c r="E77" s="23">
        <f t="shared" si="12"/>
        <v>134297541569.21429</v>
      </c>
      <c r="F77" s="23">
        <f t="shared" si="13"/>
        <v>6648544.6393905431</v>
      </c>
      <c r="M77" s="26">
        <f t="shared" si="19"/>
        <v>18.659330367595413</v>
      </c>
      <c r="O77" s="27">
        <v>1</v>
      </c>
      <c r="P77" s="29">
        <f t="shared" si="10"/>
        <v>228946.75180476636</v>
      </c>
      <c r="W77" s="10">
        <f t="shared" si="14"/>
        <v>366466.28981287527</v>
      </c>
      <c r="X77" s="8">
        <f t="shared" si="15"/>
        <v>18.142308922289736</v>
      </c>
      <c r="AH77" s="9">
        <f t="shared" si="16"/>
        <v>18.140501751062363</v>
      </c>
      <c r="AI77" s="9">
        <f t="shared" si="17"/>
        <v>0.11021934806868154</v>
      </c>
      <c r="AJ77" s="9">
        <f t="shared" si="18"/>
        <v>0.10902267756361453</v>
      </c>
    </row>
    <row r="78" spans="1:36">
      <c r="A78" s="20" t="s">
        <v>83</v>
      </c>
      <c r="B78" s="21">
        <v>21.058098884634592</v>
      </c>
      <c r="C78" s="22">
        <v>593844.21736605791</v>
      </c>
      <c r="D78" s="9">
        <f t="shared" si="11"/>
        <v>443.44352863504866</v>
      </c>
      <c r="E78" s="23">
        <f t="shared" si="12"/>
        <v>352650954499.10583</v>
      </c>
      <c r="F78" s="23">
        <f t="shared" si="13"/>
        <v>12505230.251362886</v>
      </c>
      <c r="M78" s="26">
        <f t="shared" si="19"/>
        <v>16.116328385337777</v>
      </c>
      <c r="O78" s="27">
        <v>1</v>
      </c>
      <c r="P78" s="29">
        <f t="shared" si="10"/>
        <v>187408.61576110899</v>
      </c>
      <c r="W78" s="10">
        <f t="shared" si="14"/>
        <v>593844.21736605791</v>
      </c>
      <c r="X78" s="8">
        <f t="shared" si="15"/>
        <v>21.058098884634592</v>
      </c>
      <c r="AH78" s="9">
        <f t="shared" si="16"/>
        <v>19.429539631665175</v>
      </c>
      <c r="AI78" s="9">
        <f t="shared" si="17"/>
        <v>0.91593491496221946</v>
      </c>
      <c r="AJ78" s="9">
        <f t="shared" si="18"/>
        <v>6.6853487665450313</v>
      </c>
    </row>
    <row r="79" spans="1:36">
      <c r="A79" s="20" t="s">
        <v>84</v>
      </c>
      <c r="B79" s="21">
        <v>15.1315852778446</v>
      </c>
      <c r="C79" s="22">
        <v>352493.97644115932</v>
      </c>
      <c r="D79" s="9">
        <f t="shared" si="11"/>
        <v>228.96487302068346</v>
      </c>
      <c r="E79" s="23">
        <f t="shared" si="12"/>
        <v>124252003427.30058</v>
      </c>
      <c r="F79" s="23">
        <f t="shared" si="13"/>
        <v>5333792.6644459479</v>
      </c>
      <c r="M79" s="26">
        <f t="shared" si="19"/>
        <v>11.050336254330547</v>
      </c>
      <c r="O79" s="27">
        <v>1</v>
      </c>
      <c r="P79" s="29">
        <f t="shared" si="10"/>
        <v>230561.2602891197</v>
      </c>
      <c r="W79" s="10">
        <f t="shared" si="14"/>
        <v>352493.97644115932</v>
      </c>
      <c r="X79" s="8">
        <f t="shared" si="15"/>
        <v>15.1315852778446</v>
      </c>
      <c r="AH79" s="9">
        <f t="shared" si="16"/>
        <v>18.061290715014977</v>
      </c>
      <c r="AI79" s="9">
        <f t="shared" si="17"/>
        <v>0.16908875433166765</v>
      </c>
      <c r="AJ79" s="9">
        <f t="shared" si="18"/>
        <v>11.161676068181478</v>
      </c>
    </row>
    <row r="80" spans="1:36">
      <c r="A80" s="20" t="s">
        <v>85</v>
      </c>
      <c r="B80" s="21">
        <v>15.440533980582524</v>
      </c>
      <c r="C80" s="22">
        <v>245172.60527732462</v>
      </c>
      <c r="D80" s="9">
        <f t="shared" si="11"/>
        <v>238.41008960552361</v>
      </c>
      <c r="E80" s="23">
        <f t="shared" si="12"/>
        <v>60109606378.470825</v>
      </c>
      <c r="F80" s="23">
        <f t="shared" si="13"/>
        <v>3785595.9428924769</v>
      </c>
      <c r="M80" s="26">
        <f t="shared" si="19"/>
        <v>8.9286145183993568</v>
      </c>
      <c r="O80" s="27">
        <v>1</v>
      </c>
      <c r="P80" s="29">
        <f t="shared" si="10"/>
        <v>261298.25040844546</v>
      </c>
      <c r="W80" s="10">
        <f t="shared" si="14"/>
        <v>245172.60527732462</v>
      </c>
      <c r="X80" s="8">
        <f t="shared" si="15"/>
        <v>15.440533980582524</v>
      </c>
      <c r="AH80" s="9">
        <f t="shared" si="16"/>
        <v>17.452870564839845</v>
      </c>
      <c r="AI80" s="9">
        <f t="shared" si="17"/>
        <v>1.0396334689054905</v>
      </c>
      <c r="AJ80" s="9">
        <f t="shared" si="18"/>
        <v>9.1927860773780239</v>
      </c>
    </row>
    <row r="81" spans="1:36">
      <c r="A81" s="20" t="s">
        <v>86</v>
      </c>
      <c r="B81" s="21">
        <v>12.689361702127659</v>
      </c>
      <c r="C81" s="22">
        <v>275165.43756449944</v>
      </c>
      <c r="D81" s="9">
        <f t="shared" si="11"/>
        <v>161.01990040742416</v>
      </c>
      <c r="E81" s="23">
        <f t="shared" si="12"/>
        <v>75716018030.062439</v>
      </c>
      <c r="F81" s="23">
        <f t="shared" si="13"/>
        <v>3491673.7651801589</v>
      </c>
      <c r="M81" s="26">
        <f t="shared" si="19"/>
        <v>15.377447815795136</v>
      </c>
      <c r="O81" s="27">
        <v>1</v>
      </c>
      <c r="P81" s="29">
        <f t="shared" si="10"/>
        <v>202345.42575768879</v>
      </c>
      <c r="W81" s="10">
        <f t="shared" si="14"/>
        <v>275165.43756449944</v>
      </c>
      <c r="X81" s="8">
        <f t="shared" si="15"/>
        <v>12.689361702127659</v>
      </c>
      <c r="AH81" s="9">
        <f t="shared" si="16"/>
        <v>17.622904206102991</v>
      </c>
      <c r="AI81" s="9">
        <f t="shared" si="17"/>
        <v>0.72180408389848272</v>
      </c>
      <c r="AJ81" s="9">
        <f t="shared" si="18"/>
        <v>33.444627792345877</v>
      </c>
    </row>
    <row r="82" spans="1:36">
      <c r="A82" s="20" t="s">
        <v>87</v>
      </c>
      <c r="B82" s="21">
        <v>10.869033412887829</v>
      </c>
      <c r="C82" s="22">
        <v>261650.86063190695</v>
      </c>
      <c r="D82" s="9">
        <f t="shared" si="11"/>
        <v>118.13588733047204</v>
      </c>
      <c r="E82" s="23">
        <f t="shared" si="12"/>
        <v>68461172869.417595</v>
      </c>
      <c r="F82" s="23">
        <f t="shared" si="13"/>
        <v>2843891.9467190532</v>
      </c>
      <c r="M82" s="26">
        <f t="shared" si="19"/>
        <v>18.142308922289736</v>
      </c>
      <c r="O82" s="27">
        <v>1</v>
      </c>
      <c r="P82" s="29">
        <f t="shared" si="10"/>
        <v>366466.28981287527</v>
      </c>
      <c r="W82" s="10">
        <f t="shared" si="14"/>
        <v>261650.86063190695</v>
      </c>
      <c r="X82" s="8">
        <f t="shared" si="15"/>
        <v>10.869033412887829</v>
      </c>
      <c r="AH82" s="9">
        <f t="shared" si="16"/>
        <v>17.54628814317244</v>
      </c>
      <c r="AI82" s="9">
        <f t="shared" si="17"/>
        <v>0.85785866939451505</v>
      </c>
      <c r="AJ82" s="9">
        <f t="shared" si="18"/>
        <v>57.81262422995573</v>
      </c>
    </row>
    <row r="83" spans="1:36">
      <c r="A83" s="20" t="s">
        <v>88</v>
      </c>
      <c r="B83" s="21">
        <v>11.666202090592334</v>
      </c>
      <c r="C83" s="22">
        <v>256750.54749549515</v>
      </c>
      <c r="D83" s="9">
        <f t="shared" si="11"/>
        <v>136.10027121854094</v>
      </c>
      <c r="E83" s="23">
        <f t="shared" si="12"/>
        <v>65920843639.236511</v>
      </c>
      <c r="F83" s="23">
        <f t="shared" si="13"/>
        <v>2995303.7739526718</v>
      </c>
      <c r="M83" s="26">
        <f t="shared" si="19"/>
        <v>21.058098884634592</v>
      </c>
      <c r="O83" s="27">
        <v>1</v>
      </c>
      <c r="P83" s="29">
        <f t="shared" si="10"/>
        <v>593844.21736605791</v>
      </c>
      <c r="W83" s="10">
        <f t="shared" si="14"/>
        <v>256750.54749549515</v>
      </c>
      <c r="X83" s="8">
        <f t="shared" si="15"/>
        <v>11.666202090592334</v>
      </c>
      <c r="AH83" s="9">
        <f t="shared" si="16"/>
        <v>17.518507569536183</v>
      </c>
      <c r="AI83" s="9">
        <f t="shared" si="17"/>
        <v>0.91009153107875562</v>
      </c>
      <c r="AJ83" s="9">
        <f t="shared" si="18"/>
        <v>46.325619698366431</v>
      </c>
    </row>
    <row r="84" spans="1:36">
      <c r="A84" s="20" t="s">
        <v>89</v>
      </c>
      <c r="B84" s="21">
        <v>13.34411869860565</v>
      </c>
      <c r="C84" s="22">
        <v>278598.48964665772</v>
      </c>
      <c r="D84" s="9">
        <f t="shared" si="11"/>
        <v>178.06550384247694</v>
      </c>
      <c r="E84" s="23">
        <f t="shared" si="12"/>
        <v>77617118433.398849</v>
      </c>
      <c r="F84" s="23">
        <f t="shared" si="13"/>
        <v>3717651.315097258</v>
      </c>
      <c r="M84" s="26">
        <f t="shared" si="19"/>
        <v>15.1315852778446</v>
      </c>
      <c r="O84" s="27">
        <v>1</v>
      </c>
      <c r="P84" s="29">
        <f t="shared" si="10"/>
        <v>352493.97644115932</v>
      </c>
      <c r="W84" s="10">
        <f t="shared" si="14"/>
        <v>278598.48964665772</v>
      </c>
      <c r="X84" s="8">
        <f t="shared" si="15"/>
        <v>13.34411869860565</v>
      </c>
      <c r="AH84" s="9">
        <f t="shared" si="16"/>
        <v>17.642366667686687</v>
      </c>
      <c r="AI84" s="9">
        <f t="shared" si="17"/>
        <v>0.6891126248564311</v>
      </c>
      <c r="AJ84" s="9">
        <f t="shared" si="18"/>
        <v>26.300240873926562</v>
      </c>
    </row>
    <row r="85" spans="1:36">
      <c r="A85" s="20" t="s">
        <v>90</v>
      </c>
      <c r="B85" s="21">
        <v>14.483266680698801</v>
      </c>
      <c r="C85" s="22">
        <v>330549.8185317496</v>
      </c>
      <c r="D85" s="9">
        <f t="shared" si="11"/>
        <v>209.76501374424006</v>
      </c>
      <c r="E85" s="23">
        <f t="shared" si="12"/>
        <v>109263182531.37259</v>
      </c>
      <c r="F85" s="23">
        <f t="shared" si="13"/>
        <v>4787441.1730519235</v>
      </c>
      <c r="M85" s="26">
        <f t="shared" si="19"/>
        <v>15.440533980582524</v>
      </c>
      <c r="O85" s="27">
        <v>1</v>
      </c>
      <c r="P85" s="29">
        <f t="shared" si="10"/>
        <v>245172.60527732462</v>
      </c>
      <c r="W85" s="10">
        <f t="shared" si="14"/>
        <v>330549.8185317496</v>
      </c>
      <c r="X85" s="8">
        <f t="shared" si="15"/>
        <v>14.483266680698801</v>
      </c>
      <c r="AH85" s="9">
        <f t="shared" si="16"/>
        <v>17.936886156016861</v>
      </c>
      <c r="AI85" s="9">
        <f t="shared" si="17"/>
        <v>0.28687656066511719</v>
      </c>
      <c r="AJ85" s="9">
        <f t="shared" si="18"/>
        <v>15.91394054954908</v>
      </c>
    </row>
    <row r="86" spans="1:36">
      <c r="A86" s="20" t="s">
        <v>91</v>
      </c>
      <c r="B86" s="21">
        <v>10.385397600162701</v>
      </c>
      <c r="C86" s="22">
        <v>279061.6901029236</v>
      </c>
      <c r="D86" s="9">
        <f t="shared" si="11"/>
        <v>107.85648331346519</v>
      </c>
      <c r="E86" s="23">
        <f t="shared" si="12"/>
        <v>77875426883.100174</v>
      </c>
      <c r="F86" s="23">
        <f t="shared" si="13"/>
        <v>2898166.6066922504</v>
      </c>
      <c r="M86" s="26">
        <f t="shared" si="19"/>
        <v>12.689361702127659</v>
      </c>
      <c r="O86" s="27">
        <v>1</v>
      </c>
      <c r="P86" s="29">
        <f t="shared" si="10"/>
        <v>275165.43756449944</v>
      </c>
      <c r="W86" s="10">
        <f t="shared" si="14"/>
        <v>279061.6901029236</v>
      </c>
      <c r="X86" s="8">
        <f t="shared" si="15"/>
        <v>10.385397600162701</v>
      </c>
      <c r="AH86" s="9">
        <f t="shared" si="16"/>
        <v>17.644992617095518</v>
      </c>
      <c r="AI86" s="9">
        <f t="shared" si="17"/>
        <v>0.68475977179862346</v>
      </c>
      <c r="AJ86" s="9">
        <f t="shared" si="18"/>
        <v>65.40114023113189</v>
      </c>
    </row>
    <row r="87" spans="1:36">
      <c r="A87" s="20" t="s">
        <v>92</v>
      </c>
      <c r="B87" s="21">
        <v>16.781944816501472</v>
      </c>
      <c r="C87" s="22">
        <v>525571.08740503981</v>
      </c>
      <c r="D87" s="9">
        <f t="shared" si="11"/>
        <v>281.63367182410065</v>
      </c>
      <c r="E87" s="23">
        <f t="shared" si="12"/>
        <v>276224967916.11603</v>
      </c>
      <c r="F87" s="23">
        <f t="shared" si="13"/>
        <v>8820104.9859800506</v>
      </c>
      <c r="M87" s="26">
        <f t="shared" si="19"/>
        <v>10.869033412887829</v>
      </c>
      <c r="O87" s="27">
        <v>1</v>
      </c>
      <c r="P87" s="29">
        <f t="shared" si="10"/>
        <v>261650.86063190695</v>
      </c>
      <c r="W87" s="10">
        <f t="shared" si="14"/>
        <v>525571.08740503981</v>
      </c>
      <c r="X87" s="8">
        <f t="shared" si="15"/>
        <v>16.781944816501472</v>
      </c>
      <c r="AH87" s="9">
        <f t="shared" si="16"/>
        <v>19.042489526608314</v>
      </c>
      <c r="AI87" s="9">
        <f t="shared" si="17"/>
        <v>0.32489405098344004</v>
      </c>
      <c r="AJ87" s="9">
        <f t="shared" si="18"/>
        <v>2.8579590609755527</v>
      </c>
    </row>
    <row r="88" spans="1:36">
      <c r="A88" s="20" t="s">
        <v>93</v>
      </c>
      <c r="B88" s="21">
        <v>18.793110121927619</v>
      </c>
      <c r="C88" s="22">
        <v>259611.42081725894</v>
      </c>
      <c r="D88" s="9">
        <f t="shared" si="11"/>
        <v>353.18098805489831</v>
      </c>
      <c r="E88" s="23">
        <f t="shared" si="12"/>
        <v>67398089818.755913</v>
      </c>
      <c r="F88" s="23">
        <f t="shared" si="13"/>
        <v>4878906.0203288393</v>
      </c>
      <c r="M88" s="26">
        <f t="shared" si="19"/>
        <v>11.666202090592334</v>
      </c>
      <c r="O88" s="27">
        <v>1</v>
      </c>
      <c r="P88" s="29">
        <f t="shared" si="10"/>
        <v>256750.54749549515</v>
      </c>
      <c r="W88" s="10">
        <f t="shared" si="14"/>
        <v>259611.42081725894</v>
      </c>
      <c r="X88" s="8">
        <f t="shared" si="15"/>
        <v>18.793110121927619</v>
      </c>
      <c r="AH88" s="9">
        <f t="shared" si="16"/>
        <v>17.534726268171728</v>
      </c>
      <c r="AI88" s="9">
        <f t="shared" si="17"/>
        <v>0.87940971625994402</v>
      </c>
      <c r="AJ88" s="9">
        <f t="shared" si="18"/>
        <v>0.10279421987897572</v>
      </c>
    </row>
    <row r="89" spans="1:36">
      <c r="A89" s="20" t="s">
        <v>94</v>
      </c>
      <c r="B89" s="21">
        <v>14.141859450021824</v>
      </c>
      <c r="C89" s="22">
        <v>169485.61655111134</v>
      </c>
      <c r="D89" s="9">
        <f t="shared" si="11"/>
        <v>199.99218870417158</v>
      </c>
      <c r="E89" s="23">
        <f t="shared" si="12"/>
        <v>28725374217.710346</v>
      </c>
      <c r="F89" s="23">
        <f t="shared" si="13"/>
        <v>2396841.7680661092</v>
      </c>
      <c r="M89" s="26">
        <f t="shared" si="19"/>
        <v>13.34411869860565</v>
      </c>
      <c r="O89" s="27">
        <v>1</v>
      </c>
      <c r="P89" s="29">
        <f t="shared" si="10"/>
        <v>278598.48964665772</v>
      </c>
      <c r="W89" s="10">
        <f t="shared" si="14"/>
        <v>169485.61655111134</v>
      </c>
      <c r="X89" s="8">
        <f t="shared" si="15"/>
        <v>14.141859450021824</v>
      </c>
      <c r="AH89" s="9">
        <f t="shared" si="16"/>
        <v>17.023790237709026</v>
      </c>
      <c r="AI89" s="9">
        <f t="shared" si="17"/>
        <v>2.0987447496415736</v>
      </c>
      <c r="AJ89" s="9">
        <f t="shared" si="18"/>
        <v>18.754402058697778</v>
      </c>
    </row>
    <row r="90" spans="1:36">
      <c r="A90" s="20" t="s">
        <v>95</v>
      </c>
      <c r="B90" s="21">
        <v>11.226350629938073</v>
      </c>
      <c r="C90" s="22">
        <v>218401.14450059494</v>
      </c>
      <c r="D90" s="9">
        <f t="shared" si="11"/>
        <v>126.03094846631097</v>
      </c>
      <c r="E90" s="23">
        <f t="shared" si="12"/>
        <v>47699059919.169746</v>
      </c>
      <c r="F90" s="23">
        <f t="shared" si="13"/>
        <v>2451847.8261434501</v>
      </c>
      <c r="M90" s="26">
        <f t="shared" si="19"/>
        <v>14.483266680698801</v>
      </c>
      <c r="O90" s="27">
        <v>1</v>
      </c>
      <c r="P90" s="29">
        <f t="shared" si="10"/>
        <v>330549.8185317496</v>
      </c>
      <c r="W90" s="10">
        <f t="shared" si="14"/>
        <v>218401.14450059494</v>
      </c>
      <c r="X90" s="8">
        <f t="shared" si="15"/>
        <v>11.226350629938073</v>
      </c>
      <c r="AH90" s="9">
        <f t="shared" si="16"/>
        <v>17.30109933782747</v>
      </c>
      <c r="AI90" s="9">
        <f t="shared" si="17"/>
        <v>1.3721672001036946</v>
      </c>
      <c r="AJ90" s="9">
        <f t="shared" si="18"/>
        <v>52.506604537228895</v>
      </c>
    </row>
    <row r="91" spans="1:36">
      <c r="A91" s="20" t="s">
        <v>96</v>
      </c>
      <c r="B91" s="21">
        <v>9.1425137362637354</v>
      </c>
      <c r="C91" s="22">
        <v>136459.21293075912</v>
      </c>
      <c r="D91" s="9">
        <f t="shared" si="11"/>
        <v>83.585557417771085</v>
      </c>
      <c r="E91" s="23">
        <f t="shared" si="12"/>
        <v>18621116793.682259</v>
      </c>
      <c r="F91" s="23">
        <f t="shared" si="13"/>
        <v>1247580.2286592033</v>
      </c>
      <c r="M91" s="26">
        <f t="shared" si="19"/>
        <v>10.385397600162701</v>
      </c>
      <c r="O91" s="27">
        <v>1</v>
      </c>
      <c r="P91" s="29">
        <f t="shared" si="10"/>
        <v>279061.6901029236</v>
      </c>
      <c r="W91" s="10">
        <f t="shared" si="14"/>
        <v>136459.21293075912</v>
      </c>
      <c r="X91" s="8">
        <f t="shared" si="15"/>
        <v>9.1425137362637354</v>
      </c>
      <c r="AH91" s="9">
        <f t="shared" si="16"/>
        <v>16.836558848168128</v>
      </c>
      <c r="AI91" s="9">
        <f t="shared" si="17"/>
        <v>2.6762862587648724</v>
      </c>
      <c r="AJ91" s="9">
        <f t="shared" si="18"/>
        <v>87.048545624644163</v>
      </c>
    </row>
    <row r="92" spans="1:36">
      <c r="A92" s="20" t="s">
        <v>97</v>
      </c>
      <c r="B92" s="21">
        <v>19.151724137931033</v>
      </c>
      <c r="C92" s="22">
        <v>798807.3651046023</v>
      </c>
      <c r="D92" s="9">
        <f t="shared" si="11"/>
        <v>366.78853745541016</v>
      </c>
      <c r="E92" s="23">
        <f t="shared" si="12"/>
        <v>638093206545.35742</v>
      </c>
      <c r="F92" s="23">
        <f t="shared" si="13"/>
        <v>15298538.2958309</v>
      </c>
      <c r="M92" s="26">
        <f t="shared" si="19"/>
        <v>16.781944816501472</v>
      </c>
      <c r="O92" s="27">
        <v>1</v>
      </c>
      <c r="P92" s="29">
        <f t="shared" si="10"/>
        <v>525571.08740503981</v>
      </c>
      <c r="W92" s="10">
        <f t="shared" si="14"/>
        <v>798807.3651046023</v>
      </c>
      <c r="X92" s="8">
        <f t="shared" si="15"/>
        <v>19.151724137931033</v>
      </c>
      <c r="AH92" s="9">
        <f t="shared" si="16"/>
        <v>20.591504930609062</v>
      </c>
      <c r="AI92" s="9">
        <f t="shared" si="17"/>
        <v>4.490204166427695</v>
      </c>
      <c r="AJ92" s="9">
        <f t="shared" si="18"/>
        <v>0.46135256812938252</v>
      </c>
    </row>
    <row r="93" spans="1:36">
      <c r="A93" s="20" t="s">
        <v>98</v>
      </c>
      <c r="B93" s="21">
        <v>21.03939962476548</v>
      </c>
      <c r="C93" s="22">
        <v>1076627.4252276416</v>
      </c>
      <c r="D93" s="9">
        <f t="shared" si="11"/>
        <v>442.6563365705818</v>
      </c>
      <c r="E93" s="23">
        <f t="shared" si="12"/>
        <v>1159126612752.301</v>
      </c>
      <c r="F93" s="23">
        <f t="shared" si="13"/>
        <v>22651594.646346666</v>
      </c>
      <c r="M93" s="26">
        <f t="shared" si="19"/>
        <v>18.793110121927619</v>
      </c>
      <c r="O93" s="27">
        <v>1</v>
      </c>
      <c r="P93" s="29">
        <f t="shared" si="10"/>
        <v>259611.42081725894</v>
      </c>
      <c r="W93" s="10">
        <f t="shared" si="14"/>
        <v>1076627.4252276416</v>
      </c>
      <c r="X93" s="8">
        <f t="shared" si="15"/>
        <v>21.03939962476548</v>
      </c>
      <c r="AH93" s="9">
        <f t="shared" si="16"/>
        <v>22.166506450517744</v>
      </c>
      <c r="AI93" s="9">
        <f t="shared" si="17"/>
        <v>13.645722480001345</v>
      </c>
      <c r="AJ93" s="9">
        <f t="shared" si="18"/>
        <v>6.5890006614158576</v>
      </c>
    </row>
    <row r="94" spans="1:36">
      <c r="A94" s="20" t="s">
        <v>99</v>
      </c>
      <c r="B94" s="21">
        <v>20.855906696764485</v>
      </c>
      <c r="C94" s="22">
        <v>528434.24069872394</v>
      </c>
      <c r="D94" s="9">
        <f t="shared" si="11"/>
        <v>434.96884414414569</v>
      </c>
      <c r="E94" s="23">
        <f t="shared" si="12"/>
        <v>279242746742.83691</v>
      </c>
      <c r="F94" s="23">
        <f t="shared" si="13"/>
        <v>11020975.219388172</v>
      </c>
      <c r="M94" s="26">
        <f t="shared" si="19"/>
        <v>14.141859450021824</v>
      </c>
      <c r="O94" s="27">
        <v>1</v>
      </c>
      <c r="P94" s="29">
        <f t="shared" si="10"/>
        <v>169485.61655111134</v>
      </c>
      <c r="W94" s="10">
        <f t="shared" si="14"/>
        <v>528434.24069872394</v>
      </c>
      <c r="X94" s="8">
        <f t="shared" si="15"/>
        <v>20.855906696764485</v>
      </c>
      <c r="AH94" s="9">
        <f t="shared" si="16"/>
        <v>19.058721150729649</v>
      </c>
      <c r="AI94" s="9">
        <f t="shared" si="17"/>
        <v>0.34366139869523354</v>
      </c>
      <c r="AJ94" s="9">
        <f t="shared" si="18"/>
        <v>5.6806525314906926</v>
      </c>
    </row>
    <row r="95" spans="1:36">
      <c r="A95" s="20" t="s">
        <v>100</v>
      </c>
      <c r="B95" s="21">
        <v>20.611238532110093</v>
      </c>
      <c r="C95" s="22">
        <v>677466.25101764512</v>
      </c>
      <c r="D95" s="9">
        <f t="shared" si="11"/>
        <v>424.82315382753984</v>
      </c>
      <c r="E95" s="23">
        <f t="shared" si="12"/>
        <v>458960521267.90295</v>
      </c>
      <c r="F95" s="23">
        <f t="shared" si="13"/>
        <v>13963418.497179056</v>
      </c>
      <c r="M95" s="26">
        <f t="shared" si="19"/>
        <v>11.226350629938073</v>
      </c>
      <c r="O95" s="27">
        <v>1</v>
      </c>
      <c r="P95" s="29">
        <f t="shared" si="10"/>
        <v>218401.14450059494</v>
      </c>
      <c r="W95" s="10">
        <f t="shared" si="14"/>
        <v>677466.25101764512</v>
      </c>
      <c r="X95" s="8">
        <f t="shared" si="15"/>
        <v>20.611238532110093</v>
      </c>
      <c r="AH95" s="9">
        <f t="shared" si="16"/>
        <v>19.90360485949925</v>
      </c>
      <c r="AI95" s="9">
        <f t="shared" si="17"/>
        <v>2.0480761596280526</v>
      </c>
      <c r="AJ95" s="9">
        <f t="shared" si="18"/>
        <v>4.5742249866120908</v>
      </c>
    </row>
    <row r="96" spans="1:36">
      <c r="A96" s="20" t="s">
        <v>101</v>
      </c>
      <c r="B96" s="21">
        <v>20.925979680696663</v>
      </c>
      <c r="C96" s="22">
        <v>579543.57949137501</v>
      </c>
      <c r="D96" s="9">
        <f t="shared" si="11"/>
        <v>437.89662559692965</v>
      </c>
      <c r="E96" s="23">
        <f t="shared" si="12"/>
        <v>335870760529.67572</v>
      </c>
      <c r="F96" s="23">
        <f t="shared" si="13"/>
        <v>12127517.168514725</v>
      </c>
      <c r="M96" s="26">
        <f t="shared" si="19"/>
        <v>9.1425137362637354</v>
      </c>
      <c r="O96" s="27">
        <v>1</v>
      </c>
      <c r="P96" s="29">
        <f t="shared" si="10"/>
        <v>136459.21293075912</v>
      </c>
      <c r="W96" s="10">
        <f t="shared" si="14"/>
        <v>579543.57949137501</v>
      </c>
      <c r="X96" s="8">
        <f t="shared" si="15"/>
        <v>20.925979680696663</v>
      </c>
      <c r="AH96" s="9">
        <f t="shared" si="16"/>
        <v>19.348467277212752</v>
      </c>
      <c r="AI96" s="9">
        <f t="shared" si="17"/>
        <v>0.76732787707247174</v>
      </c>
      <c r="AJ96" s="9">
        <f t="shared" si="18"/>
        <v>6.0195883293578607</v>
      </c>
    </row>
    <row r="97" spans="1:36">
      <c r="A97" s="20" t="s">
        <v>102</v>
      </c>
      <c r="B97" s="21">
        <v>20.548707753479125</v>
      </c>
      <c r="C97" s="22">
        <v>1084318.1410356776</v>
      </c>
      <c r="D97" s="9">
        <f t="shared" si="11"/>
        <v>422.24939033789309</v>
      </c>
      <c r="E97" s="23">
        <f t="shared" si="12"/>
        <v>1175745830979.0676</v>
      </c>
      <c r="F97" s="23">
        <f t="shared" si="13"/>
        <v>22281336.5919379</v>
      </c>
      <c r="M97" s="26">
        <f t="shared" si="19"/>
        <v>19.151724137931033</v>
      </c>
      <c r="O97" s="27">
        <v>1</v>
      </c>
      <c r="P97" s="29">
        <f t="shared" si="10"/>
        <v>798807.3651046023</v>
      </c>
      <c r="W97" s="10">
        <f t="shared" si="14"/>
        <v>1084318.1410356776</v>
      </c>
      <c r="X97" s="8">
        <f t="shared" si="15"/>
        <v>20.548707753479125</v>
      </c>
      <c r="AH97" s="9">
        <f t="shared" si="16"/>
        <v>22.210106214629374</v>
      </c>
      <c r="AI97" s="9">
        <f t="shared" si="17"/>
        <v>13.969739497398367</v>
      </c>
      <c r="AJ97" s="9">
        <f t="shared" si="18"/>
        <v>4.3106604562964828</v>
      </c>
    </row>
    <row r="98" spans="1:36">
      <c r="A98" s="20" t="s">
        <v>103</v>
      </c>
      <c r="B98" s="21">
        <v>21.890652557319225</v>
      </c>
      <c r="C98" s="22">
        <v>1012661.9251094178</v>
      </c>
      <c r="D98" s="9">
        <f t="shared" si="11"/>
        <v>479.20066938526674</v>
      </c>
      <c r="E98" s="23">
        <f t="shared" si="12"/>
        <v>1025484174566.312</v>
      </c>
      <c r="F98" s="23">
        <f t="shared" si="13"/>
        <v>22167830.360596284</v>
      </c>
      <c r="M98" s="26">
        <f t="shared" si="19"/>
        <v>21.03939962476548</v>
      </c>
      <c r="O98" s="27">
        <v>1</v>
      </c>
      <c r="P98" s="29">
        <f t="shared" ref="P98:P113" si="20">C93</f>
        <v>1076627.4252276416</v>
      </c>
      <c r="W98" s="10">
        <f t="shared" si="14"/>
        <v>1012661.9251094178</v>
      </c>
      <c r="X98" s="8">
        <f t="shared" si="15"/>
        <v>21.890652557319225</v>
      </c>
      <c r="AH98" s="9">
        <f t="shared" si="16"/>
        <v>21.80387691302753</v>
      </c>
      <c r="AI98" s="9">
        <f t="shared" si="17"/>
        <v>11.098107149000196</v>
      </c>
      <c r="AJ98" s="9">
        <f t="shared" si="18"/>
        <v>11.683802829455576</v>
      </c>
    </row>
    <row r="99" spans="1:36">
      <c r="A99" s="20" t="s">
        <v>104</v>
      </c>
      <c r="B99" s="21">
        <v>23.948498521860898</v>
      </c>
      <c r="C99" s="22">
        <v>1388944.6683276726</v>
      </c>
      <c r="D99" s="9">
        <f t="shared" si="11"/>
        <v>573.53058145157365</v>
      </c>
      <c r="E99" s="23">
        <f t="shared" si="12"/>
        <v>1929167291675.8687</v>
      </c>
      <c r="F99" s="23">
        <f t="shared" si="13"/>
        <v>33263139.336391844</v>
      </c>
      <c r="M99" s="26">
        <f t="shared" si="19"/>
        <v>20.855906696764485</v>
      </c>
      <c r="O99" s="27">
        <v>1</v>
      </c>
      <c r="P99" s="29">
        <f t="shared" si="20"/>
        <v>528434.24069872394</v>
      </c>
      <c r="W99" s="10">
        <f t="shared" si="14"/>
        <v>1388944.6683276726</v>
      </c>
      <c r="X99" s="8">
        <f t="shared" si="15"/>
        <v>23.948498521860898</v>
      </c>
      <c r="AH99" s="9">
        <f t="shared" si="16"/>
        <v>23.937077417777594</v>
      </c>
      <c r="AI99" s="9">
        <f t="shared" si="17"/>
        <v>29.861663786880325</v>
      </c>
      <c r="AJ99" s="9">
        <f t="shared" si="18"/>
        <v>29.986617363452485</v>
      </c>
    </row>
    <row r="100" spans="1:36">
      <c r="A100" s="20" t="s">
        <v>105</v>
      </c>
      <c r="B100" s="21">
        <v>16.262755102040817</v>
      </c>
      <c r="C100" s="22">
        <v>566948.835499309</v>
      </c>
      <c r="D100" s="9">
        <f t="shared" si="11"/>
        <v>264.47720350895463</v>
      </c>
      <c r="E100" s="23">
        <f t="shared" si="12"/>
        <v>321430982074.02252</v>
      </c>
      <c r="F100" s="23">
        <f t="shared" si="13"/>
        <v>9220150.0671124868</v>
      </c>
      <c r="M100" s="26">
        <f t="shared" si="19"/>
        <v>20.611238532110093</v>
      </c>
      <c r="O100" s="27">
        <v>1</v>
      </c>
      <c r="P100" s="29">
        <f t="shared" si="20"/>
        <v>677466.25101764512</v>
      </c>
      <c r="W100" s="10">
        <f t="shared" si="14"/>
        <v>566948.835499309</v>
      </c>
      <c r="X100" s="8">
        <f t="shared" si="15"/>
        <v>16.262755102040817</v>
      </c>
      <c r="AH100" s="9">
        <f t="shared" si="16"/>
        <v>19.277065878330397</v>
      </c>
      <c r="AI100" s="9">
        <f t="shared" si="17"/>
        <v>0.64733470847949048</v>
      </c>
      <c r="AJ100" s="9">
        <f t="shared" si="18"/>
        <v>4.8829492899649347</v>
      </c>
    </row>
    <row r="101" spans="1:36">
      <c r="A101" s="20" t="s">
        <v>107</v>
      </c>
      <c r="B101" s="21">
        <v>17.023275968800299</v>
      </c>
      <c r="C101" s="22">
        <v>248420.988364636</v>
      </c>
      <c r="D101" s="9">
        <f t="shared" si="11"/>
        <v>289.79192470993377</v>
      </c>
      <c r="E101" s="23">
        <f t="shared" si="12"/>
        <v>61712987460.062614</v>
      </c>
      <c r="F101" s="23">
        <f t="shared" si="13"/>
        <v>4228939.0413733264</v>
      </c>
      <c r="M101" s="26">
        <f t="shared" si="19"/>
        <v>20.925979680696663</v>
      </c>
      <c r="O101" s="27">
        <v>1</v>
      </c>
      <c r="P101" s="29">
        <f t="shared" si="20"/>
        <v>579543.57949137501</v>
      </c>
      <c r="W101" s="10">
        <f t="shared" si="14"/>
        <v>248420.988364636</v>
      </c>
      <c r="X101" s="8">
        <f t="shared" si="15"/>
        <v>17.023275968800299</v>
      </c>
      <c r="AH101" s="9">
        <f t="shared" si="16"/>
        <v>17.471286111569967</v>
      </c>
      <c r="AI101" s="9">
        <f t="shared" si="17"/>
        <v>1.0024187277905607</v>
      </c>
      <c r="AJ101" s="9">
        <f t="shared" si="18"/>
        <v>2.1002350614862193</v>
      </c>
    </row>
    <row r="102" spans="1:36">
      <c r="A102" s="20" t="s">
        <v>108</v>
      </c>
      <c r="B102" s="21">
        <v>21.254385964912281</v>
      </c>
      <c r="C102" s="22">
        <v>280892.87551921181</v>
      </c>
      <c r="D102" s="9">
        <f t="shared" si="11"/>
        <v>451.74892274546016</v>
      </c>
      <c r="E102" s="23">
        <f t="shared" si="12"/>
        <v>78900807517.451416</v>
      </c>
      <c r="F102" s="23">
        <f t="shared" si="13"/>
        <v>5970205.5910793878</v>
      </c>
      <c r="M102" s="26">
        <f t="shared" si="19"/>
        <v>20.548707753479125</v>
      </c>
      <c r="O102" s="27">
        <v>1</v>
      </c>
      <c r="P102" s="29">
        <f t="shared" si="20"/>
        <v>1084318.1410356776</v>
      </c>
      <c r="W102" s="10">
        <f t="shared" si="14"/>
        <v>280892.87551921181</v>
      </c>
      <c r="X102" s="8">
        <f t="shared" si="15"/>
        <v>21.254385964912281</v>
      </c>
      <c r="AH102" s="9">
        <f t="shared" si="16"/>
        <v>17.655373868228395</v>
      </c>
      <c r="AI102" s="9">
        <f t="shared" si="17"/>
        <v>0.66768652736676715</v>
      </c>
      <c r="AJ102" s="9">
        <f t="shared" si="18"/>
        <v>7.7389187590479196</v>
      </c>
    </row>
    <row r="103" spans="1:36">
      <c r="A103" s="20" t="s">
        <v>109</v>
      </c>
      <c r="B103" s="21">
        <v>27.148360826894969</v>
      </c>
      <c r="C103" s="22">
        <v>605241.81718298327</v>
      </c>
      <c r="D103" s="9">
        <f t="shared" si="11"/>
        <v>737.0334955872853</v>
      </c>
      <c r="E103" s="23">
        <f t="shared" si="12"/>
        <v>366317657266.95972</v>
      </c>
      <c r="F103" s="23">
        <f t="shared" si="13"/>
        <v>16431323.240409229</v>
      </c>
      <c r="M103" s="26">
        <f t="shared" si="19"/>
        <v>21.890652557319225</v>
      </c>
      <c r="O103" s="27">
        <v>1</v>
      </c>
      <c r="P103" s="29">
        <f t="shared" si="20"/>
        <v>1012661.9251094178</v>
      </c>
      <c r="W103" s="10">
        <f t="shared" si="14"/>
        <v>605241.81718298327</v>
      </c>
      <c r="X103" s="8">
        <f t="shared" si="15"/>
        <v>27.148360826894969</v>
      </c>
      <c r="AH103" s="9">
        <f t="shared" si="16"/>
        <v>19.494154249583762</v>
      </c>
      <c r="AI103" s="9">
        <f t="shared" si="17"/>
        <v>1.0437881431678391</v>
      </c>
      <c r="AJ103" s="9">
        <f t="shared" si="18"/>
        <v>75.270652269799442</v>
      </c>
    </row>
    <row r="104" spans="1:36">
      <c r="A104" s="20" t="s">
        <v>110</v>
      </c>
      <c r="B104" s="21">
        <v>24.621399176954732</v>
      </c>
      <c r="C104" s="22">
        <v>422494.86402443243</v>
      </c>
      <c r="D104" s="9">
        <f t="shared" si="11"/>
        <v>606.21329743094714</v>
      </c>
      <c r="E104" s="23">
        <f t="shared" si="12"/>
        <v>178501910127.02365</v>
      </c>
      <c r="F104" s="23">
        <f t="shared" si="13"/>
        <v>10402414.697358763</v>
      </c>
      <c r="M104" s="26">
        <f t="shared" si="19"/>
        <v>23.948498521860898</v>
      </c>
      <c r="O104" s="27">
        <v>1</v>
      </c>
      <c r="P104" s="29">
        <f t="shared" si="20"/>
        <v>1388944.6683276726</v>
      </c>
      <c r="W104" s="10">
        <f t="shared" si="14"/>
        <v>422494.86402443243</v>
      </c>
      <c r="X104" s="8">
        <f t="shared" si="15"/>
        <v>24.621399176954732</v>
      </c>
      <c r="AH104" s="9">
        <f t="shared" si="16"/>
        <v>18.458135724298266</v>
      </c>
      <c r="AI104" s="9">
        <f t="shared" si="17"/>
        <v>2.0618147745935699E-4</v>
      </c>
      <c r="AJ104" s="9">
        <f t="shared" si="18"/>
        <v>37.809025712478984</v>
      </c>
    </row>
    <row r="105" spans="1:36">
      <c r="A105" s="20" t="s">
        <v>111</v>
      </c>
      <c r="B105" s="21">
        <v>24.940383250532292</v>
      </c>
      <c r="C105" s="22">
        <v>723201.45676380629</v>
      </c>
      <c r="D105" s="9">
        <f t="shared" si="11"/>
        <v>622.02271668343167</v>
      </c>
      <c r="E105" s="23">
        <f t="shared" si="12"/>
        <v>523020347065.29156</v>
      </c>
      <c r="F105" s="23">
        <f t="shared" si="13"/>
        <v>18036921.499032587</v>
      </c>
      <c r="M105" s="26">
        <f t="shared" si="19"/>
        <v>16.262755102040817</v>
      </c>
      <c r="O105" s="27">
        <v>1</v>
      </c>
      <c r="P105" s="29">
        <f t="shared" si="20"/>
        <v>566948.835499309</v>
      </c>
      <c r="W105" s="10">
        <f t="shared" si="14"/>
        <v>723201.45676380629</v>
      </c>
      <c r="X105" s="8">
        <f t="shared" si="15"/>
        <v>24.940383250532292</v>
      </c>
      <c r="AH105" s="9">
        <f t="shared" si="16"/>
        <v>20.162884259739965</v>
      </c>
      <c r="AI105" s="9">
        <f t="shared" si="17"/>
        <v>2.8574167113136606</v>
      </c>
      <c r="AJ105" s="9">
        <f t="shared" si="18"/>
        <v>41.833581719119948</v>
      </c>
    </row>
    <row r="106" spans="1:36">
      <c r="A106" s="20" t="s">
        <v>112</v>
      </c>
      <c r="B106" s="21">
        <v>20.392377885131509</v>
      </c>
      <c r="C106" s="22">
        <v>1189851.2569796769</v>
      </c>
      <c r="D106" s="9">
        <f t="shared" si="11"/>
        <v>415.84907581000067</v>
      </c>
      <c r="E106" s="23">
        <f t="shared" si="12"/>
        <v>1415746013736.1172</v>
      </c>
      <c r="F106" s="23">
        <f t="shared" si="13"/>
        <v>24263896.459428292</v>
      </c>
      <c r="M106" s="26">
        <f t="shared" si="19"/>
        <v>17.023275968800299</v>
      </c>
      <c r="O106" s="27">
        <v>1</v>
      </c>
      <c r="P106" s="29">
        <f t="shared" si="20"/>
        <v>248420.988364636</v>
      </c>
      <c r="W106" s="10">
        <f t="shared" si="14"/>
        <v>1189851.2569796769</v>
      </c>
      <c r="X106" s="8">
        <f t="shared" si="15"/>
        <v>20.392377885131509</v>
      </c>
      <c r="AH106" s="9">
        <f t="shared" si="16"/>
        <v>22.808388491074371</v>
      </c>
      <c r="AI106" s="9">
        <f t="shared" si="17"/>
        <v>18.799974576659061</v>
      </c>
      <c r="AJ106" s="9">
        <f t="shared" si="18"/>
        <v>3.685951271500961</v>
      </c>
    </row>
    <row r="107" spans="1:36">
      <c r="A107" s="20" t="s">
        <v>113</v>
      </c>
      <c r="B107" s="21">
        <v>28.081615481699622</v>
      </c>
      <c r="C107" s="22">
        <v>270628.30840589578</v>
      </c>
      <c r="D107" s="9">
        <f t="shared" si="11"/>
        <v>788.57712806203187</v>
      </c>
      <c r="E107" s="23">
        <f t="shared" si="12"/>
        <v>73239681310.636642</v>
      </c>
      <c r="F107" s="23">
        <f t="shared" si="13"/>
        <v>7599680.0951171825</v>
      </c>
      <c r="M107" s="26">
        <f t="shared" si="19"/>
        <v>21.254385964912281</v>
      </c>
      <c r="O107" s="27">
        <v>1</v>
      </c>
      <c r="P107" s="29">
        <f t="shared" si="20"/>
        <v>280892.87551921181</v>
      </c>
      <c r="W107" s="10">
        <f t="shared" si="14"/>
        <v>270628.30840589578</v>
      </c>
      <c r="X107" s="8">
        <f t="shared" si="15"/>
        <v>28.081615481699622</v>
      </c>
      <c r="AH107" s="9">
        <f t="shared" si="16"/>
        <v>17.597182574203345</v>
      </c>
      <c r="AI107" s="9">
        <f t="shared" si="17"/>
        <v>0.76617139646341237</v>
      </c>
      <c r="AJ107" s="9">
        <f t="shared" si="18"/>
        <v>92.335201331168051</v>
      </c>
    </row>
    <row r="108" spans="1:36">
      <c r="A108" s="20" t="s">
        <v>114</v>
      </c>
      <c r="B108" s="21">
        <v>26.492457573852924</v>
      </c>
      <c r="C108" s="22">
        <v>767954.47733255941</v>
      </c>
      <c r="D108" s="9">
        <f t="shared" si="11"/>
        <v>701.85030830239714</v>
      </c>
      <c r="E108" s="23">
        <f t="shared" si="12"/>
        <v>589754079255.12451</v>
      </c>
      <c r="F108" s="23">
        <f t="shared" si="13"/>
        <v>20345001.409383226</v>
      </c>
      <c r="M108" s="26">
        <f t="shared" si="19"/>
        <v>27.148360826894969</v>
      </c>
      <c r="O108" s="27">
        <v>1</v>
      </c>
      <c r="P108" s="29">
        <f t="shared" si="20"/>
        <v>605241.81718298327</v>
      </c>
      <c r="W108" s="10">
        <f t="shared" si="14"/>
        <v>767954.47733255941</v>
      </c>
      <c r="X108" s="8">
        <f t="shared" si="15"/>
        <v>26.492457573852924</v>
      </c>
      <c r="AH108" s="9">
        <f t="shared" si="16"/>
        <v>20.416595512214226</v>
      </c>
      <c r="AI108" s="9">
        <f t="shared" si="17"/>
        <v>3.7795277928193949</v>
      </c>
      <c r="AJ108" s="9">
        <f t="shared" si="18"/>
        <v>64.319803775095394</v>
      </c>
    </row>
    <row r="109" spans="1:36">
      <c r="M109" s="26">
        <f t="shared" si="19"/>
        <v>24.621399176954732</v>
      </c>
      <c r="O109" s="27">
        <v>1</v>
      </c>
      <c r="P109" s="29">
        <f t="shared" si="20"/>
        <v>422494.86402443243</v>
      </c>
      <c r="W109" s="10"/>
    </row>
    <row r="110" spans="1:36">
      <c r="M110" s="26">
        <f t="shared" si="19"/>
        <v>24.940383250532292</v>
      </c>
      <c r="O110" s="27">
        <v>1</v>
      </c>
      <c r="P110" s="29">
        <f t="shared" si="20"/>
        <v>723201.45676380629</v>
      </c>
      <c r="W110" s="10"/>
    </row>
    <row r="111" spans="1:36">
      <c r="M111" s="26">
        <f t="shared" si="19"/>
        <v>20.392377885131509</v>
      </c>
      <c r="O111" s="27">
        <v>1</v>
      </c>
      <c r="P111" s="29">
        <f t="shared" si="20"/>
        <v>1189851.2569796769</v>
      </c>
      <c r="W111" s="10"/>
    </row>
    <row r="112" spans="1:36">
      <c r="M112" s="26">
        <f t="shared" si="19"/>
        <v>28.081615481699622</v>
      </c>
      <c r="O112" s="27">
        <v>1</v>
      </c>
      <c r="P112" s="29">
        <f t="shared" si="20"/>
        <v>270628.30840589578</v>
      </c>
      <c r="W112" s="10"/>
    </row>
    <row r="113" spans="13:23">
      <c r="M113" s="26">
        <f t="shared" si="19"/>
        <v>26.492457573852924</v>
      </c>
      <c r="O113" s="27">
        <v>1</v>
      </c>
      <c r="P113" s="29">
        <f t="shared" si="20"/>
        <v>767954.47733255941</v>
      </c>
      <c r="W113" s="10"/>
    </row>
    <row r="114" spans="13:23">
      <c r="M114" s="28"/>
    </row>
  </sheetData>
  <mergeCells count="3">
    <mergeCell ref="O6:P6"/>
    <mergeCell ref="R6:S6"/>
    <mergeCell ref="R10:S10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3073" r:id="rId3">
          <objectPr defaultSize="0" autoPict="0" r:id="rId4">
            <anchor moveWithCells="1">
              <from>
                <xdr:col>7</xdr:col>
                <xdr:colOff>0</xdr:colOff>
                <xdr:row>13</xdr:row>
                <xdr:rowOff>25400</xdr:rowOff>
              </from>
              <to>
                <xdr:col>10</xdr:col>
                <xdr:colOff>444500</xdr:colOff>
                <xdr:row>17</xdr:row>
                <xdr:rowOff>88900</xdr:rowOff>
              </to>
            </anchor>
          </objectPr>
        </oleObject>
      </mc:Choice>
      <mc:Fallback>
        <oleObject progId="Equation.3" shapeId="3073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31BA7-AB91-4F31-9122-106B819A5CD0}">
  <dimension ref="A1:F108"/>
  <sheetViews>
    <sheetView workbookViewId="0"/>
  </sheetViews>
  <sheetFormatPr defaultRowHeight="14.5"/>
  <cols>
    <col min="1" max="1" width="22.81640625" bestFit="1" customWidth="1"/>
  </cols>
  <sheetData>
    <row r="1" spans="1:6">
      <c r="A1" s="1" t="s">
        <v>1</v>
      </c>
      <c r="B1" s="1" t="s">
        <v>118</v>
      </c>
      <c r="C1" s="1" t="s">
        <v>115</v>
      </c>
      <c r="D1" s="1" t="s">
        <v>116</v>
      </c>
      <c r="E1" s="1" t="s">
        <v>117</v>
      </c>
      <c r="F1" s="1" t="s">
        <v>123</v>
      </c>
    </row>
    <row r="2" spans="1:6">
      <c r="A2" s="2" t="s">
        <v>4</v>
      </c>
      <c r="B2" s="9">
        <v>30.831721601743393</v>
      </c>
      <c r="C2" s="3">
        <v>413605.007661362</v>
      </c>
      <c r="D2" s="5">
        <v>821.1665534342826</v>
      </c>
      <c r="E2" s="6">
        <v>2.4550478042198818</v>
      </c>
      <c r="F2" s="2">
        <v>1</v>
      </c>
    </row>
    <row r="3" spans="1:6">
      <c r="A3" s="2" t="s">
        <v>5</v>
      </c>
      <c r="B3" s="9">
        <v>26.058526266306263</v>
      </c>
      <c r="C3" s="3">
        <v>252019.40371038308</v>
      </c>
      <c r="D3" s="5">
        <v>815.80330304028246</v>
      </c>
      <c r="E3" s="6">
        <v>4.0850073922517991</v>
      </c>
      <c r="F3" s="2">
        <v>1</v>
      </c>
    </row>
    <row r="4" spans="1:6">
      <c r="A4" s="2" t="s">
        <v>6</v>
      </c>
      <c r="B4" s="9">
        <v>21.500595074613202</v>
      </c>
      <c r="C4" s="3">
        <v>183384.69606935815</v>
      </c>
      <c r="D4" s="5">
        <v>955.58740383176769</v>
      </c>
      <c r="E4" s="6">
        <v>4.8468001669409642</v>
      </c>
      <c r="F4" s="2">
        <v>1</v>
      </c>
    </row>
    <row r="5" spans="1:6">
      <c r="A5" s="2" t="s">
        <v>7</v>
      </c>
      <c r="B5" s="9">
        <v>26.803237663251739</v>
      </c>
      <c r="C5" s="3">
        <v>198760.47498439401</v>
      </c>
      <c r="D5" s="5">
        <v>938.43306820406053</v>
      </c>
      <c r="E5" s="6">
        <v>3.3706751264003172</v>
      </c>
      <c r="F5" s="2">
        <v>1</v>
      </c>
    </row>
    <row r="6" spans="1:6">
      <c r="A6" s="2" t="s">
        <v>8</v>
      </c>
      <c r="B6" s="9">
        <v>23.363060167827175</v>
      </c>
      <c r="C6" s="3">
        <v>207003.57040743178</v>
      </c>
      <c r="D6" s="5">
        <v>893.69586626600335</v>
      </c>
      <c r="E6" s="6">
        <v>4.6936946036716245</v>
      </c>
      <c r="F6" s="2">
        <v>1</v>
      </c>
    </row>
    <row r="7" spans="1:6">
      <c r="A7" s="2" t="s">
        <v>9</v>
      </c>
      <c r="B7" s="9">
        <v>19.779582656503813</v>
      </c>
      <c r="C7" s="3">
        <v>177675.97960627932</v>
      </c>
      <c r="D7" s="5">
        <v>862.05334058330266</v>
      </c>
      <c r="E7" s="6">
        <v>5.7040200013860236</v>
      </c>
      <c r="F7" s="2">
        <v>1</v>
      </c>
    </row>
    <row r="8" spans="1:6">
      <c r="A8" s="2" t="s">
        <v>10</v>
      </c>
      <c r="B8" s="9">
        <v>15.057714192814176</v>
      </c>
      <c r="C8" s="3">
        <v>146031.38602724721</v>
      </c>
      <c r="D8" s="5">
        <v>884.88598796304143</v>
      </c>
      <c r="E8" s="6">
        <v>6.9791754965951798</v>
      </c>
      <c r="F8" s="2">
        <v>1</v>
      </c>
    </row>
    <row r="9" spans="1:6">
      <c r="A9" s="2" t="s">
        <v>11</v>
      </c>
      <c r="B9" s="9">
        <v>16.649815868764648</v>
      </c>
      <c r="C9" s="3">
        <v>278473.09984225017</v>
      </c>
      <c r="D9" s="5">
        <v>996.03062644108684</v>
      </c>
      <c r="E9" s="6">
        <v>6.2361971844688533</v>
      </c>
      <c r="F9" s="2">
        <v>1</v>
      </c>
    </row>
    <row r="10" spans="1:6">
      <c r="A10" s="2" t="s">
        <v>12</v>
      </c>
      <c r="B10" s="9">
        <v>23.397409514586613</v>
      </c>
      <c r="C10" s="3">
        <v>279384.70094734494</v>
      </c>
      <c r="D10" s="5">
        <v>891.0343174889166</v>
      </c>
      <c r="E10" s="6">
        <v>3.9318886822847556</v>
      </c>
      <c r="F10" s="2">
        <v>1</v>
      </c>
    </row>
    <row r="11" spans="1:6">
      <c r="A11" s="2" t="s">
        <v>13</v>
      </c>
      <c r="B11" s="9">
        <v>18.285217103082534</v>
      </c>
      <c r="C11" s="3">
        <v>332963.71353554347</v>
      </c>
      <c r="D11" s="5">
        <v>936.27206542335693</v>
      </c>
      <c r="E11" s="6">
        <v>5.4851899870350058</v>
      </c>
      <c r="F11" s="2">
        <v>1</v>
      </c>
    </row>
    <row r="12" spans="1:6">
      <c r="A12" s="2" t="s">
        <v>14</v>
      </c>
      <c r="B12" s="9">
        <v>16.693442897870199</v>
      </c>
      <c r="C12" s="3">
        <v>373238.7769002245</v>
      </c>
      <c r="D12" s="5">
        <v>995.77953843497608</v>
      </c>
      <c r="E12" s="6">
        <v>5.5825196155543191</v>
      </c>
      <c r="F12" s="2">
        <v>1</v>
      </c>
    </row>
    <row r="13" spans="1:6">
      <c r="A13" s="2" t="s">
        <v>15</v>
      </c>
      <c r="B13" s="9">
        <v>22.073107798165136</v>
      </c>
      <c r="C13" s="3">
        <v>261347.51299326622</v>
      </c>
      <c r="D13" s="5">
        <v>874.1034362991835</v>
      </c>
      <c r="E13" s="6">
        <v>4.7743223053471304</v>
      </c>
      <c r="F13" s="2">
        <v>1</v>
      </c>
    </row>
    <row r="14" spans="1:6">
      <c r="A14" s="2" t="s">
        <v>16</v>
      </c>
      <c r="B14" s="9">
        <v>18.587043418332186</v>
      </c>
      <c r="C14" s="3">
        <v>288218.13105522632</v>
      </c>
      <c r="D14" s="5">
        <v>921.6072624644778</v>
      </c>
      <c r="E14" s="6">
        <v>5.514478758201812</v>
      </c>
      <c r="F14" s="2">
        <v>1</v>
      </c>
    </row>
    <row r="15" spans="1:6">
      <c r="A15" s="2" t="s">
        <v>17</v>
      </c>
      <c r="B15" s="9">
        <v>22.329681032383736</v>
      </c>
      <c r="C15" s="3">
        <v>388103.20994381642</v>
      </c>
      <c r="D15" s="5">
        <v>907.88255461137237</v>
      </c>
      <c r="E15" s="6">
        <v>3.4650606385611749</v>
      </c>
      <c r="F15" s="2">
        <v>1</v>
      </c>
    </row>
    <row r="16" spans="1:6">
      <c r="A16" s="2" t="s">
        <v>18</v>
      </c>
      <c r="B16" s="9">
        <v>25.821209894685282</v>
      </c>
      <c r="C16" s="3">
        <v>467476.63311578491</v>
      </c>
      <c r="D16" s="5">
        <v>984.06279007944636</v>
      </c>
      <c r="E16" s="6">
        <v>3.7130169134021607</v>
      </c>
      <c r="F16" s="2">
        <v>1</v>
      </c>
    </row>
    <row r="17" spans="1:6">
      <c r="A17" s="2" t="s">
        <v>19</v>
      </c>
      <c r="B17" s="9">
        <v>26.198895637769187</v>
      </c>
      <c r="C17" s="3">
        <v>515166.78097675607</v>
      </c>
      <c r="D17" s="5">
        <v>763.60999608986378</v>
      </c>
      <c r="E17" s="6">
        <v>1.7372883453194681</v>
      </c>
      <c r="F17" s="2">
        <v>1</v>
      </c>
    </row>
    <row r="18" spans="1:6">
      <c r="A18" s="2" t="s">
        <v>20</v>
      </c>
      <c r="B18" s="9">
        <v>23.59432466708941</v>
      </c>
      <c r="C18" s="3">
        <v>283564.5066502273</v>
      </c>
      <c r="D18" s="5">
        <v>851.91194385450467</v>
      </c>
      <c r="E18" s="6">
        <v>3.6276803329057019</v>
      </c>
      <c r="F18" s="2">
        <v>1</v>
      </c>
    </row>
    <row r="19" spans="1:6">
      <c r="A19" s="2" t="s">
        <v>21</v>
      </c>
      <c r="B19" s="9">
        <v>14.296280087527352</v>
      </c>
      <c r="C19" s="3">
        <v>163704.91656884106</v>
      </c>
      <c r="D19" s="5">
        <v>853.49654902982161</v>
      </c>
      <c r="E19" s="6">
        <v>7.396796457872119</v>
      </c>
      <c r="F19" s="2">
        <v>1</v>
      </c>
    </row>
    <row r="20" spans="1:6">
      <c r="A20" s="2" t="s">
        <v>22</v>
      </c>
      <c r="B20" s="9">
        <v>26.705387729679227</v>
      </c>
      <c r="C20" s="3">
        <v>701878.35478399298</v>
      </c>
      <c r="D20" s="5">
        <v>1012.4985797068515</v>
      </c>
      <c r="E20" s="6">
        <v>1.9978790288982313</v>
      </c>
      <c r="F20" s="2">
        <v>0</v>
      </c>
    </row>
    <row r="21" spans="1:6">
      <c r="A21" s="2" t="s">
        <v>23</v>
      </c>
      <c r="B21" s="9">
        <v>22.456</v>
      </c>
      <c r="C21" s="3">
        <v>858502.05498321832</v>
      </c>
      <c r="D21" s="5">
        <v>1018.401922316513</v>
      </c>
      <c r="E21" s="6">
        <v>3.1024728533625332</v>
      </c>
      <c r="F21" s="2">
        <v>0</v>
      </c>
    </row>
    <row r="22" spans="1:6">
      <c r="A22" s="2" t="s">
        <v>24</v>
      </c>
      <c r="B22" s="9">
        <v>24.952672200378622</v>
      </c>
      <c r="C22" s="3">
        <v>798191.16597702296</v>
      </c>
      <c r="D22" s="5">
        <v>1063.5775562897361</v>
      </c>
      <c r="E22" s="6">
        <v>1.2678493757924059</v>
      </c>
      <c r="F22" s="2">
        <v>0</v>
      </c>
    </row>
    <row r="23" spans="1:6">
      <c r="A23" s="2" t="s">
        <v>25</v>
      </c>
      <c r="B23" s="9">
        <v>21.439266615737203</v>
      </c>
      <c r="C23" s="3">
        <v>1097311.0493190719</v>
      </c>
      <c r="D23" s="5">
        <v>1231.7160489617784</v>
      </c>
      <c r="E23" s="6">
        <v>4.5688567629308876</v>
      </c>
      <c r="F23" s="2">
        <v>0</v>
      </c>
    </row>
    <row r="24" spans="1:6">
      <c r="A24" s="2" t="s">
        <v>26</v>
      </c>
      <c r="B24" s="9">
        <v>28.194861851672322</v>
      </c>
      <c r="C24" s="3">
        <v>540730.63581454859</v>
      </c>
      <c r="D24" s="5">
        <v>1000.3033461412816</v>
      </c>
      <c r="E24" s="6">
        <v>1.6645147239550115</v>
      </c>
      <c r="F24" s="2">
        <v>0</v>
      </c>
    </row>
    <row r="25" spans="1:6">
      <c r="A25" s="2" t="s">
        <v>27</v>
      </c>
      <c r="B25" s="9">
        <v>32.788351107465132</v>
      </c>
      <c r="C25" s="3">
        <v>418474.84310289583</v>
      </c>
      <c r="D25" s="5">
        <v>732.4120657453991</v>
      </c>
      <c r="E25" s="6">
        <v>1.1873345206678541</v>
      </c>
      <c r="F25" s="2">
        <v>0</v>
      </c>
    </row>
    <row r="26" spans="1:6">
      <c r="A26" s="2" t="s">
        <v>28</v>
      </c>
      <c r="B26" s="9">
        <v>27.625077591558039</v>
      </c>
      <c r="C26" s="3">
        <v>494974.23682630394</v>
      </c>
      <c r="D26" s="5">
        <v>912.63022892180118</v>
      </c>
      <c r="E26" s="6">
        <v>1.7744514134120417</v>
      </c>
      <c r="F26" s="2">
        <v>0</v>
      </c>
    </row>
    <row r="27" spans="1:6">
      <c r="A27" s="2" t="s">
        <v>29</v>
      </c>
      <c r="B27" s="9">
        <v>22.007665772326561</v>
      </c>
      <c r="C27" s="3">
        <v>414830.06948322523</v>
      </c>
      <c r="D27" s="5">
        <v>876.76844922707164</v>
      </c>
      <c r="E27" s="6">
        <v>2.7448516960725406</v>
      </c>
      <c r="F27" s="2">
        <v>0</v>
      </c>
    </row>
    <row r="28" spans="1:6">
      <c r="A28" s="2" t="s">
        <v>30</v>
      </c>
      <c r="B28" s="9">
        <v>17.276223776223777</v>
      </c>
      <c r="C28" s="3">
        <v>531840.81513621809</v>
      </c>
      <c r="D28" s="5">
        <v>886.60544293873886</v>
      </c>
      <c r="E28" s="6">
        <v>4.5917795945794602</v>
      </c>
      <c r="F28" s="2">
        <v>0</v>
      </c>
    </row>
    <row r="29" spans="1:6">
      <c r="A29" s="2" t="s">
        <v>32</v>
      </c>
      <c r="B29" s="9">
        <v>19.36425611549258</v>
      </c>
      <c r="C29" s="3">
        <v>292927.85698498867</v>
      </c>
      <c r="D29" s="5">
        <v>917.18826901363593</v>
      </c>
      <c r="E29" s="6">
        <v>5.6570452505717839</v>
      </c>
      <c r="F29" s="2">
        <v>1</v>
      </c>
    </row>
    <row r="30" spans="1:6">
      <c r="A30" s="2" t="s">
        <v>33</v>
      </c>
      <c r="B30" s="9">
        <v>19.051068188469419</v>
      </c>
      <c r="C30" s="3">
        <v>288221.4146216829</v>
      </c>
      <c r="D30" s="5">
        <v>895.69194452640897</v>
      </c>
      <c r="E30" s="6">
        <v>4.9713266706864925</v>
      </c>
      <c r="F30" s="2">
        <v>1</v>
      </c>
    </row>
    <row r="31" spans="1:6">
      <c r="A31" s="2" t="s">
        <v>34</v>
      </c>
      <c r="B31" s="9">
        <v>17.168126520681266</v>
      </c>
      <c r="C31" s="3">
        <v>300786.18078221573</v>
      </c>
      <c r="D31" s="5">
        <v>775.69094358211146</v>
      </c>
      <c r="E31" s="6">
        <v>4.8106652133357093</v>
      </c>
      <c r="F31" s="2">
        <v>1</v>
      </c>
    </row>
    <row r="32" spans="1:6">
      <c r="A32" s="2" t="s">
        <v>35</v>
      </c>
      <c r="B32" s="9">
        <v>17.179388393932097</v>
      </c>
      <c r="C32" s="3">
        <v>252165.02940048042</v>
      </c>
      <c r="D32" s="5">
        <v>805.31446978371844</v>
      </c>
      <c r="E32" s="6">
        <v>6.7634814806887622</v>
      </c>
      <c r="F32" s="2">
        <v>1</v>
      </c>
    </row>
    <row r="33" spans="1:6">
      <c r="A33" s="2" t="s">
        <v>36</v>
      </c>
      <c r="B33" s="9">
        <v>17.867782426778241</v>
      </c>
      <c r="C33" s="3">
        <v>287772.7235633966</v>
      </c>
      <c r="D33" s="5">
        <v>860.2076386783873</v>
      </c>
      <c r="E33" s="6">
        <v>5.9033040315247041</v>
      </c>
      <c r="F33" s="2">
        <v>1</v>
      </c>
    </row>
    <row r="34" spans="1:6">
      <c r="A34" s="2" t="s">
        <v>37</v>
      </c>
      <c r="B34" s="9">
        <v>15.143288844119869</v>
      </c>
      <c r="C34" s="3">
        <v>323123.10064169078</v>
      </c>
      <c r="D34" s="5">
        <v>912.01830510366381</v>
      </c>
      <c r="E34" s="6">
        <v>7.0736947847197031</v>
      </c>
      <c r="F34" s="2">
        <v>1</v>
      </c>
    </row>
    <row r="35" spans="1:6">
      <c r="A35" s="2" t="s">
        <v>38</v>
      </c>
      <c r="B35" s="9">
        <v>19.67539267015707</v>
      </c>
      <c r="C35" s="3">
        <v>224910.58771233392</v>
      </c>
      <c r="D35" s="5">
        <v>850.68657354110542</v>
      </c>
      <c r="E35" s="6">
        <v>5.5543028044481897</v>
      </c>
      <c r="F35" s="2">
        <v>1</v>
      </c>
    </row>
    <row r="36" spans="1:6">
      <c r="A36" s="2" t="s">
        <v>39</v>
      </c>
      <c r="B36" s="9">
        <v>16.555041831792163</v>
      </c>
      <c r="C36" s="3">
        <v>246388.88129159692</v>
      </c>
      <c r="D36" s="5">
        <v>744.77199564016121</v>
      </c>
      <c r="E36" s="6">
        <v>4.6809121864253544</v>
      </c>
      <c r="F36" s="2">
        <v>1</v>
      </c>
    </row>
    <row r="37" spans="1:6">
      <c r="A37" s="2" t="s">
        <v>40</v>
      </c>
      <c r="B37" s="9">
        <v>13.6847801578354</v>
      </c>
      <c r="C37" s="3">
        <v>308055.19884260325</v>
      </c>
      <c r="D37" s="5">
        <v>766.87993244779318</v>
      </c>
      <c r="E37" s="6">
        <v>6.1381572537429765</v>
      </c>
      <c r="F37" s="2">
        <v>1</v>
      </c>
    </row>
    <row r="38" spans="1:6">
      <c r="A38" s="2" t="s">
        <v>41</v>
      </c>
      <c r="B38" s="9">
        <v>14.840364244564208</v>
      </c>
      <c r="C38" s="3">
        <v>246269.19229923247</v>
      </c>
      <c r="D38" s="5">
        <v>922.39596492705607</v>
      </c>
      <c r="E38" s="6">
        <v>6.60658974574923</v>
      </c>
      <c r="F38" s="2">
        <v>1</v>
      </c>
    </row>
    <row r="39" spans="1:6">
      <c r="A39" s="2" t="s">
        <v>42</v>
      </c>
      <c r="B39" s="9">
        <v>12.614654717975752</v>
      </c>
      <c r="C39" s="3">
        <v>409464.97636568651</v>
      </c>
      <c r="D39" s="5">
        <v>772.93754316467073</v>
      </c>
      <c r="E39" s="6">
        <v>5.6553862993706101</v>
      </c>
      <c r="F39" s="2">
        <v>1</v>
      </c>
    </row>
    <row r="40" spans="1:6">
      <c r="A40" s="2" t="s">
        <v>43</v>
      </c>
      <c r="B40" s="9">
        <v>11.880952380952381</v>
      </c>
      <c r="C40" s="3">
        <v>270373.9908643869</v>
      </c>
      <c r="D40" s="5">
        <v>953.50110802618508</v>
      </c>
      <c r="E40" s="6">
        <v>9.5264780050434297</v>
      </c>
      <c r="F40" s="2">
        <v>1</v>
      </c>
    </row>
    <row r="41" spans="1:6">
      <c r="A41" s="2" t="s">
        <v>44</v>
      </c>
      <c r="B41" s="9">
        <v>14.529161747343565</v>
      </c>
      <c r="C41" s="3">
        <v>368855.58120745479</v>
      </c>
      <c r="D41" s="5">
        <v>849.59464266002726</v>
      </c>
      <c r="E41" s="6">
        <v>5.8013319760097142</v>
      </c>
      <c r="F41" s="2">
        <v>1</v>
      </c>
    </row>
    <row r="42" spans="1:6">
      <c r="A42" s="2" t="s">
        <v>45</v>
      </c>
      <c r="B42" s="9">
        <v>14.410638771422212</v>
      </c>
      <c r="C42" s="3">
        <v>353474.3231083735</v>
      </c>
      <c r="D42" s="5">
        <v>920.08639308855288</v>
      </c>
      <c r="E42" s="6">
        <v>6.6381130187551101</v>
      </c>
      <c r="F42" s="2">
        <v>1</v>
      </c>
    </row>
    <row r="43" spans="1:6">
      <c r="A43" s="2" t="s">
        <v>46</v>
      </c>
      <c r="B43" s="9">
        <v>20.698734616051308</v>
      </c>
      <c r="C43" s="3">
        <v>249602.94171113244</v>
      </c>
      <c r="D43" s="5">
        <v>914.6121599437148</v>
      </c>
      <c r="E43" s="6">
        <v>5.8044090056285178</v>
      </c>
      <c r="F43" s="2">
        <v>1</v>
      </c>
    </row>
    <row r="44" spans="1:6">
      <c r="A44" s="2" t="s">
        <v>47</v>
      </c>
      <c r="B44" s="9">
        <v>14.79932735426009</v>
      </c>
      <c r="C44" s="3">
        <v>252205.80559052882</v>
      </c>
      <c r="D44" s="5">
        <v>876.80989180834626</v>
      </c>
      <c r="E44" s="6">
        <v>7.2086553323029365</v>
      </c>
      <c r="F44" s="2">
        <v>1</v>
      </c>
    </row>
    <row r="45" spans="1:6">
      <c r="A45" s="2" t="s">
        <v>48</v>
      </c>
      <c r="B45" s="9">
        <v>16.536351165980797</v>
      </c>
      <c r="C45" s="3">
        <v>369667.40764329082</v>
      </c>
      <c r="D45" s="5">
        <v>962.56511654435531</v>
      </c>
      <c r="E45" s="6">
        <v>6.9394273546522678</v>
      </c>
      <c r="F45" s="2">
        <v>1</v>
      </c>
    </row>
    <row r="46" spans="1:6">
      <c r="A46" s="2" t="s">
        <v>49</v>
      </c>
      <c r="B46" s="9">
        <v>15.719539375928678</v>
      </c>
      <c r="C46" s="3">
        <v>279184.95881735167</v>
      </c>
      <c r="D46" s="5">
        <v>778.98663619997228</v>
      </c>
      <c r="E46" s="6">
        <v>5.599986151502562</v>
      </c>
      <c r="F46" s="2">
        <v>1</v>
      </c>
    </row>
    <row r="47" spans="1:6">
      <c r="A47" s="2" t="s">
        <v>50</v>
      </c>
      <c r="B47" s="9">
        <v>14.36541737649063</v>
      </c>
      <c r="C47" s="3">
        <v>333163.00409421552</v>
      </c>
      <c r="D47" s="5">
        <v>714.84170072591962</v>
      </c>
      <c r="E47" s="6">
        <v>5.1607393399621788</v>
      </c>
      <c r="F47" s="2">
        <v>1</v>
      </c>
    </row>
    <row r="48" spans="1:6">
      <c r="A48" s="2" t="s">
        <v>51</v>
      </c>
      <c r="B48" s="9">
        <v>17.062370062370061</v>
      </c>
      <c r="C48" s="3">
        <v>206379.19805425103</v>
      </c>
      <c r="D48" s="5">
        <v>718.55634890945464</v>
      </c>
      <c r="E48" s="6">
        <v>4.659824666981117</v>
      </c>
      <c r="F48" s="2">
        <v>1</v>
      </c>
    </row>
    <row r="49" spans="1:6">
      <c r="A49" s="2" t="s">
        <v>52</v>
      </c>
      <c r="B49" s="9">
        <v>19.795505617977529</v>
      </c>
      <c r="C49" s="3">
        <v>210258.13082047601</v>
      </c>
      <c r="D49" s="5">
        <v>758.2794995502494</v>
      </c>
      <c r="E49" s="6">
        <v>3.8678550985362663</v>
      </c>
      <c r="F49" s="2">
        <v>1</v>
      </c>
    </row>
    <row r="50" spans="1:6">
      <c r="A50" s="2" t="s">
        <v>53</v>
      </c>
      <c r="B50" s="9">
        <v>15.868414604263661</v>
      </c>
      <c r="C50" s="3">
        <v>314919.2837057077</v>
      </c>
      <c r="D50" s="5">
        <v>818.5428047092156</v>
      </c>
      <c r="E50" s="6">
        <v>4.9903948314534388</v>
      </c>
      <c r="F50" s="2">
        <v>1</v>
      </c>
    </row>
    <row r="51" spans="1:6">
      <c r="A51" s="2" t="s">
        <v>54</v>
      </c>
      <c r="B51" s="9">
        <v>19.032689450222882</v>
      </c>
      <c r="C51" s="3">
        <v>327629.23292568652</v>
      </c>
      <c r="D51" s="5">
        <v>923.75675736300218</v>
      </c>
      <c r="E51" s="6">
        <v>6.1797626791682552</v>
      </c>
      <c r="F51" s="2">
        <v>1</v>
      </c>
    </row>
    <row r="52" spans="1:6">
      <c r="A52" s="2" t="s">
        <v>55</v>
      </c>
      <c r="B52" s="9">
        <v>17.432352066607194</v>
      </c>
      <c r="C52" s="3">
        <v>225119.12062627918</v>
      </c>
      <c r="D52" s="5">
        <v>734.01207852279913</v>
      </c>
      <c r="E52" s="6">
        <v>5.6176291868698769</v>
      </c>
      <c r="F52" s="2">
        <v>1</v>
      </c>
    </row>
    <row r="53" spans="1:6">
      <c r="A53" s="2" t="s">
        <v>56</v>
      </c>
      <c r="B53" s="9">
        <v>18.128870292887029</v>
      </c>
      <c r="C53" s="3">
        <v>266753.35198542906</v>
      </c>
      <c r="D53" s="5">
        <v>721.23623317666625</v>
      </c>
      <c r="E53" s="6">
        <v>4.8603525509334879</v>
      </c>
      <c r="F53" s="2">
        <v>1</v>
      </c>
    </row>
    <row r="54" spans="1:6">
      <c r="A54" s="2" t="s">
        <v>57</v>
      </c>
      <c r="B54" s="9">
        <v>20.908868601238996</v>
      </c>
      <c r="C54" s="3">
        <v>254047.05331639855</v>
      </c>
      <c r="D54" s="5">
        <v>912.0540789260001</v>
      </c>
      <c r="E54" s="6">
        <v>4.858442050560277</v>
      </c>
      <c r="F54" s="2">
        <v>1</v>
      </c>
    </row>
    <row r="55" spans="1:6">
      <c r="A55" s="2" t="s">
        <v>58</v>
      </c>
      <c r="B55" s="9">
        <v>21.20559016669473</v>
      </c>
      <c r="C55" s="3">
        <v>202566.19615470123</v>
      </c>
      <c r="D55" s="5">
        <v>804.66475868985583</v>
      </c>
      <c r="E55" s="6">
        <v>4.127834446319806</v>
      </c>
      <c r="F55" s="2">
        <v>1</v>
      </c>
    </row>
    <row r="56" spans="1:6">
      <c r="A56" s="2" t="s">
        <v>59</v>
      </c>
      <c r="B56" s="9">
        <v>18.862888482632542</v>
      </c>
      <c r="C56" s="3">
        <v>1486812.1184368471</v>
      </c>
      <c r="D56" s="5">
        <v>1379.6678506287799</v>
      </c>
      <c r="E56" s="6">
        <v>5.8558126139963518</v>
      </c>
      <c r="F56" s="2">
        <v>0</v>
      </c>
    </row>
    <row r="57" spans="1:6">
      <c r="A57" s="2" t="s">
        <v>60</v>
      </c>
      <c r="B57" s="9">
        <v>17.258133333333333</v>
      </c>
      <c r="C57" s="3">
        <v>790563.30442534224</v>
      </c>
      <c r="D57" s="5">
        <v>1588.9518847686179</v>
      </c>
      <c r="E57" s="6">
        <v>4.2394524466237611</v>
      </c>
      <c r="F57" s="2">
        <v>0</v>
      </c>
    </row>
    <row r="58" spans="1:6">
      <c r="A58" s="2" t="s">
        <v>61</v>
      </c>
      <c r="B58" s="9">
        <v>17.366058906030855</v>
      </c>
      <c r="C58" s="3">
        <v>903664.94805697072</v>
      </c>
      <c r="D58" s="5">
        <v>1098.5871271585556</v>
      </c>
      <c r="E58" s="6">
        <v>4.8351648351648349</v>
      </c>
      <c r="F58" s="2">
        <v>0</v>
      </c>
    </row>
    <row r="59" spans="1:6">
      <c r="A59" s="2" t="s">
        <v>62</v>
      </c>
      <c r="B59" s="9">
        <v>17.666269368295591</v>
      </c>
      <c r="C59" s="3">
        <v>492513.07332723466</v>
      </c>
      <c r="D59" s="5">
        <v>655.92518779702596</v>
      </c>
      <c r="E59" s="6">
        <v>2.1769124635903725</v>
      </c>
      <c r="F59" s="2">
        <v>0</v>
      </c>
    </row>
    <row r="60" spans="1:6">
      <c r="A60" s="2" t="s">
        <v>63</v>
      </c>
      <c r="B60" s="9">
        <v>20.558549222797929</v>
      </c>
      <c r="C60" s="3">
        <v>956520.70946007152</v>
      </c>
      <c r="D60" s="5">
        <v>1011.0902715485608</v>
      </c>
      <c r="E60" s="6">
        <v>4.7704476881676587</v>
      </c>
      <c r="F60" s="2">
        <v>0</v>
      </c>
    </row>
    <row r="61" spans="1:6">
      <c r="A61" s="2" t="s">
        <v>65</v>
      </c>
      <c r="B61" s="9">
        <v>12.059303824666953</v>
      </c>
      <c r="C61" s="3">
        <v>459164.70364374894</v>
      </c>
      <c r="D61" s="5">
        <v>964.56328385847758</v>
      </c>
      <c r="E61" s="6">
        <v>7.6877753149462693</v>
      </c>
      <c r="F61" s="2">
        <v>1</v>
      </c>
    </row>
    <row r="62" spans="1:6">
      <c r="A62" s="2" t="s">
        <v>66</v>
      </c>
      <c r="B62" s="9">
        <v>17.369837870908533</v>
      </c>
      <c r="C62" s="3">
        <v>384822.54450312094</v>
      </c>
      <c r="D62" s="5">
        <v>804.15341600324416</v>
      </c>
      <c r="E62" s="6">
        <v>2.9987407423217296</v>
      </c>
      <c r="F62" s="2">
        <v>1</v>
      </c>
    </row>
    <row r="63" spans="1:6">
      <c r="A63" s="2" t="s">
        <v>67</v>
      </c>
      <c r="B63" s="9">
        <v>14.185455700222294</v>
      </c>
      <c r="C63" s="3">
        <v>288161.02871068916</v>
      </c>
      <c r="D63" s="5">
        <v>786.39621825372308</v>
      </c>
      <c r="E63" s="6">
        <v>6.4728418710993019</v>
      </c>
      <c r="F63" s="2">
        <v>1</v>
      </c>
    </row>
    <row r="64" spans="1:6">
      <c r="A64" s="2" t="s">
        <v>68</v>
      </c>
      <c r="B64" s="9">
        <v>17.615126050420169</v>
      </c>
      <c r="C64" s="3">
        <v>1204540.0885440938</v>
      </c>
      <c r="D64" s="5">
        <v>1311.8944357294456</v>
      </c>
      <c r="E64" s="6">
        <v>2.7682938082495157</v>
      </c>
      <c r="F64" s="2">
        <v>0</v>
      </c>
    </row>
    <row r="65" spans="1:6">
      <c r="A65" s="2" t="s">
        <v>70</v>
      </c>
      <c r="B65" s="9">
        <v>11.226369656833233</v>
      </c>
      <c r="C65" s="3">
        <v>282340.54965516378</v>
      </c>
      <c r="D65" s="5">
        <v>871.92566144019872</v>
      </c>
      <c r="E65" s="6">
        <v>9.0705462287374417</v>
      </c>
      <c r="F65" s="2">
        <v>1</v>
      </c>
    </row>
    <row r="66" spans="1:6">
      <c r="A66" s="2" t="s">
        <v>71</v>
      </c>
      <c r="B66" s="9">
        <v>11.549636285836543</v>
      </c>
      <c r="C66" s="3">
        <v>273873.14749342878</v>
      </c>
      <c r="D66" s="5">
        <v>850.75200351300907</v>
      </c>
      <c r="E66" s="6">
        <v>7.9591612690745412</v>
      </c>
      <c r="F66" s="2">
        <v>1</v>
      </c>
    </row>
    <row r="67" spans="1:6">
      <c r="A67" s="2" t="s">
        <v>72</v>
      </c>
      <c r="B67" s="9">
        <v>12.391864208369915</v>
      </c>
      <c r="C67" s="3">
        <v>282472.947145482</v>
      </c>
      <c r="D67" s="5">
        <v>756.68716687166875</v>
      </c>
      <c r="E67" s="6">
        <v>6.9208692086920873</v>
      </c>
      <c r="F67" s="2">
        <v>1</v>
      </c>
    </row>
    <row r="68" spans="1:6">
      <c r="A68" s="2" t="s">
        <v>73</v>
      </c>
      <c r="B68" s="9">
        <v>11.339804214368675</v>
      </c>
      <c r="C68" s="3">
        <v>377568.92128197174</v>
      </c>
      <c r="D68" s="5">
        <v>828.35378227342255</v>
      </c>
      <c r="E68" s="6">
        <v>6.3584236104606999</v>
      </c>
      <c r="F68" s="2">
        <v>1</v>
      </c>
    </row>
    <row r="69" spans="1:6">
      <c r="A69" s="2" t="s">
        <v>74</v>
      </c>
      <c r="B69" s="9">
        <v>13.277820710973725</v>
      </c>
      <c r="C69" s="3">
        <v>216425.54202910332</v>
      </c>
      <c r="D69" s="5">
        <v>747.02126194200935</v>
      </c>
      <c r="E69" s="6">
        <v>6.552731780749137</v>
      </c>
      <c r="F69" s="2">
        <v>1</v>
      </c>
    </row>
    <row r="70" spans="1:6">
      <c r="A70" s="2" t="s">
        <v>75</v>
      </c>
      <c r="B70" s="9">
        <v>19.794729378397541</v>
      </c>
      <c r="C70" s="3">
        <v>223260.99106762384</v>
      </c>
      <c r="D70" s="5">
        <v>759.14323363417122</v>
      </c>
      <c r="E70" s="6">
        <v>4.554005784706165</v>
      </c>
      <c r="F70" s="2">
        <v>1</v>
      </c>
    </row>
    <row r="71" spans="1:6">
      <c r="A71" s="2" t="s">
        <v>76</v>
      </c>
      <c r="B71" s="9">
        <v>15.132928475033738</v>
      </c>
      <c r="C71" s="3">
        <v>241837.87541707343</v>
      </c>
      <c r="D71" s="5">
        <v>760.22850409771388</v>
      </c>
      <c r="E71" s="6">
        <v>5.5547957455314405</v>
      </c>
      <c r="F71" s="2">
        <v>1</v>
      </c>
    </row>
    <row r="72" spans="1:6">
      <c r="A72" s="2" t="s">
        <v>77</v>
      </c>
      <c r="B72" s="9">
        <v>18.659330367595413</v>
      </c>
      <c r="C72" s="3">
        <v>228946.75180476636</v>
      </c>
      <c r="D72" s="5">
        <v>771.04809717288185</v>
      </c>
      <c r="E72" s="6">
        <v>3.8715990555000106</v>
      </c>
      <c r="F72" s="2">
        <v>1</v>
      </c>
    </row>
    <row r="73" spans="1:6">
      <c r="A73" s="2" t="s">
        <v>78</v>
      </c>
      <c r="B73" s="9">
        <v>16.116328385337777</v>
      </c>
      <c r="C73" s="3">
        <v>187408.61576110899</v>
      </c>
      <c r="D73" s="5">
        <v>786.33446835164693</v>
      </c>
      <c r="E73" s="6">
        <v>5.13090470510625</v>
      </c>
      <c r="F73" s="2">
        <v>1</v>
      </c>
    </row>
    <row r="74" spans="1:6">
      <c r="A74" s="2" t="s">
        <v>79</v>
      </c>
      <c r="B74" s="9">
        <v>11.050336254330547</v>
      </c>
      <c r="C74" s="3">
        <v>230561.2602891197</v>
      </c>
      <c r="D74" s="5">
        <v>850.82239501418428</v>
      </c>
      <c r="E74" s="6">
        <v>7.2317845751326564</v>
      </c>
      <c r="F74" s="2">
        <v>1</v>
      </c>
    </row>
    <row r="75" spans="1:6">
      <c r="A75" s="2" t="s">
        <v>80</v>
      </c>
      <c r="B75" s="9">
        <v>8.9286145183993568</v>
      </c>
      <c r="C75" s="3">
        <v>261298.25040844546</v>
      </c>
      <c r="D75" s="5">
        <v>864.87203992779018</v>
      </c>
      <c r="E75" s="6">
        <v>7.4156667020636435</v>
      </c>
      <c r="F75" s="2">
        <v>1</v>
      </c>
    </row>
    <row r="76" spans="1:6">
      <c r="A76" s="2" t="s">
        <v>81</v>
      </c>
      <c r="B76" s="9">
        <v>15.377447815795136</v>
      </c>
      <c r="C76" s="3">
        <v>202345.42575768879</v>
      </c>
      <c r="D76" s="5">
        <v>669.40133037694011</v>
      </c>
      <c r="E76" s="6">
        <v>5.0144976974245266</v>
      </c>
      <c r="F76" s="2">
        <v>1</v>
      </c>
    </row>
    <row r="77" spans="1:6">
      <c r="A77" s="2" t="s">
        <v>82</v>
      </c>
      <c r="B77" s="9">
        <v>18.142308922289736</v>
      </c>
      <c r="C77" s="3">
        <v>366466.28981287527</v>
      </c>
      <c r="D77" s="5">
        <v>766.2991638278105</v>
      </c>
      <c r="E77" s="6">
        <v>4.1003406627438839</v>
      </c>
      <c r="F77" s="2">
        <v>1</v>
      </c>
    </row>
    <row r="78" spans="1:6">
      <c r="A78" s="2" t="s">
        <v>83</v>
      </c>
      <c r="B78" s="9">
        <v>21.058098884634592</v>
      </c>
      <c r="C78" s="3">
        <v>593844.21736605791</v>
      </c>
      <c r="D78" s="5">
        <v>684.95241398746941</v>
      </c>
      <c r="E78" s="6">
        <v>2.0291803065449736</v>
      </c>
      <c r="F78" s="2">
        <v>1</v>
      </c>
    </row>
    <row r="79" spans="1:6">
      <c r="A79" s="2" t="s">
        <v>84</v>
      </c>
      <c r="B79" s="9">
        <v>15.1315852778446</v>
      </c>
      <c r="C79" s="3">
        <v>352493.97644115932</v>
      </c>
      <c r="D79" s="5">
        <v>654.7783967538146</v>
      </c>
      <c r="E79" s="6">
        <v>3.7924563523643902</v>
      </c>
      <c r="F79" s="2">
        <v>1</v>
      </c>
    </row>
    <row r="80" spans="1:6">
      <c r="A80" s="2" t="s">
        <v>85</v>
      </c>
      <c r="B80" s="9">
        <v>15.440533980582524</v>
      </c>
      <c r="C80" s="3">
        <v>245172.60527732462</v>
      </c>
      <c r="D80" s="5">
        <v>936.87172388754004</v>
      </c>
      <c r="E80" s="6">
        <v>7.0684608228006081</v>
      </c>
      <c r="F80" s="2">
        <v>1</v>
      </c>
    </row>
    <row r="81" spans="1:6">
      <c r="A81" s="2" t="s">
        <v>86</v>
      </c>
      <c r="B81" s="9">
        <v>12.689361702127659</v>
      </c>
      <c r="C81" s="3">
        <v>275165.43756449944</v>
      </c>
      <c r="D81" s="5">
        <v>753.53363041359148</v>
      </c>
      <c r="E81" s="6">
        <v>7.2239242445341878</v>
      </c>
      <c r="F81" s="2">
        <v>1</v>
      </c>
    </row>
    <row r="82" spans="1:6">
      <c r="A82" s="2" t="s">
        <v>87</v>
      </c>
      <c r="B82" s="9">
        <v>10.869033412887829</v>
      </c>
      <c r="C82" s="3">
        <v>261650.86063190695</v>
      </c>
      <c r="D82" s="5">
        <v>800.65730045549765</v>
      </c>
      <c r="E82" s="6">
        <v>9.2444888624089483</v>
      </c>
      <c r="F82" s="2">
        <v>1</v>
      </c>
    </row>
    <row r="83" spans="1:6">
      <c r="A83" s="2" t="s">
        <v>88</v>
      </c>
      <c r="B83" s="9">
        <v>11.666202090592334</v>
      </c>
      <c r="C83" s="3">
        <v>256750.54749549515</v>
      </c>
      <c r="D83" s="5">
        <v>838.2699554127696</v>
      </c>
      <c r="E83" s="6">
        <v>7.6714056236957857</v>
      </c>
      <c r="F83" s="2">
        <v>1</v>
      </c>
    </row>
    <row r="84" spans="1:6">
      <c r="A84" s="2" t="s">
        <v>89</v>
      </c>
      <c r="B84" s="9">
        <v>13.34411869860565</v>
      </c>
      <c r="C84" s="3">
        <v>278598.48964665772</v>
      </c>
      <c r="D84" s="5">
        <v>721.06139305564398</v>
      </c>
      <c r="E84" s="6">
        <v>6.5495629076420663</v>
      </c>
      <c r="F84" s="2">
        <v>1</v>
      </c>
    </row>
    <row r="85" spans="1:6">
      <c r="A85" s="2" t="s">
        <v>90</v>
      </c>
      <c r="B85" s="9">
        <v>14.483266680698801</v>
      </c>
      <c r="C85" s="3">
        <v>330549.8185317496</v>
      </c>
      <c r="D85" s="5">
        <v>768.88870110802441</v>
      </c>
      <c r="E85" s="6">
        <v>5.9045345557867606</v>
      </c>
      <c r="F85" s="2">
        <v>1</v>
      </c>
    </row>
    <row r="86" spans="1:6">
      <c r="A86" s="2" t="s">
        <v>91</v>
      </c>
      <c r="B86" s="9">
        <v>10.385397600162701</v>
      </c>
      <c r="C86" s="3">
        <v>279061.6901029236</v>
      </c>
      <c r="D86" s="5">
        <v>583.29477580550179</v>
      </c>
      <c r="E86" s="6">
        <v>6.3409607133843693</v>
      </c>
      <c r="F86" s="2">
        <v>1</v>
      </c>
    </row>
    <row r="87" spans="1:6">
      <c r="A87" s="2" t="s">
        <v>92</v>
      </c>
      <c r="B87" s="9">
        <v>16.781944816501472</v>
      </c>
      <c r="C87" s="3">
        <v>525571.08740503981</v>
      </c>
      <c r="D87" s="5">
        <v>614.33216909550765</v>
      </c>
      <c r="E87" s="6">
        <v>3.1233690633907423</v>
      </c>
      <c r="F87" s="2">
        <v>1</v>
      </c>
    </row>
    <row r="88" spans="1:6">
      <c r="A88" s="2" t="s">
        <v>93</v>
      </c>
      <c r="B88" s="9">
        <v>18.793110121927619</v>
      </c>
      <c r="C88" s="3">
        <v>259611.42081725894</v>
      </c>
      <c r="D88" s="5">
        <v>923.04064145900475</v>
      </c>
      <c r="E88" s="6">
        <v>5.6686668588248654</v>
      </c>
      <c r="F88" s="2">
        <v>1</v>
      </c>
    </row>
    <row r="89" spans="1:6">
      <c r="A89" s="2" t="s">
        <v>94</v>
      </c>
      <c r="B89" s="9">
        <v>14.141859450021824</v>
      </c>
      <c r="C89" s="3">
        <v>169485.61655111134</v>
      </c>
      <c r="D89" s="5">
        <v>659.47790630678548</v>
      </c>
      <c r="E89" s="6">
        <v>4.7600053184416966</v>
      </c>
      <c r="F89" s="2">
        <v>1</v>
      </c>
    </row>
    <row r="90" spans="1:6">
      <c r="A90" s="2" t="s">
        <v>95</v>
      </c>
      <c r="B90" s="9">
        <v>11.226350629938073</v>
      </c>
      <c r="C90" s="3">
        <v>218401.14450059494</v>
      </c>
      <c r="D90" s="5">
        <v>652.87329149832374</v>
      </c>
      <c r="E90" s="6">
        <v>4.4700421215507609</v>
      </c>
      <c r="F90" s="2">
        <v>1</v>
      </c>
    </row>
    <row r="91" spans="1:6">
      <c r="A91" s="2" t="s">
        <v>96</v>
      </c>
      <c r="B91" s="9">
        <v>9.1425137362637354</v>
      </c>
      <c r="C91" s="3">
        <v>136459.21293075912</v>
      </c>
      <c r="D91" s="5">
        <v>663.81470727856845</v>
      </c>
      <c r="E91" s="6">
        <v>6.4031088197304067</v>
      </c>
      <c r="F91" s="2">
        <v>1</v>
      </c>
    </row>
    <row r="92" spans="1:6">
      <c r="A92" s="2" t="s">
        <v>97</v>
      </c>
      <c r="B92" s="9">
        <v>19.151724137931033</v>
      </c>
      <c r="C92" s="3">
        <v>798807.3651046023</v>
      </c>
      <c r="D92" s="5">
        <v>1223.1237322515215</v>
      </c>
      <c r="E92" s="6">
        <v>4.8174442190669371</v>
      </c>
      <c r="F92" s="2">
        <v>0</v>
      </c>
    </row>
    <row r="93" spans="1:6">
      <c r="A93" s="2" t="s">
        <v>98</v>
      </c>
      <c r="B93" s="9">
        <v>21.03939962476548</v>
      </c>
      <c r="C93" s="3">
        <v>1076627.4252276416</v>
      </c>
      <c r="D93" s="5">
        <v>1218.6800894854587</v>
      </c>
      <c r="E93" s="6">
        <v>3.8350910834132312</v>
      </c>
      <c r="F93" s="2">
        <v>0</v>
      </c>
    </row>
    <row r="94" spans="1:6">
      <c r="A94" s="2" t="s">
        <v>99</v>
      </c>
      <c r="B94" s="9">
        <v>20.855906696764485</v>
      </c>
      <c r="C94" s="3">
        <v>528434.24069872394</v>
      </c>
      <c r="D94" s="5">
        <v>1051.0660081074725</v>
      </c>
      <c r="E94" s="6">
        <v>2.6978790520068068</v>
      </c>
      <c r="F94" s="2">
        <v>0</v>
      </c>
    </row>
    <row r="95" spans="1:6">
      <c r="A95" s="2" t="s">
        <v>100</v>
      </c>
      <c r="B95" s="9">
        <v>20.611238532110093</v>
      </c>
      <c r="C95" s="3">
        <v>677466.25101764512</v>
      </c>
      <c r="D95" s="5">
        <v>774.80117203850989</v>
      </c>
      <c r="E95" s="6">
        <v>3.6150538452756953</v>
      </c>
      <c r="F95" s="2">
        <v>0</v>
      </c>
    </row>
    <row r="96" spans="1:6">
      <c r="A96" s="2" t="s">
        <v>101</v>
      </c>
      <c r="B96" s="9">
        <v>20.925979680696663</v>
      </c>
      <c r="C96" s="3">
        <v>579543.57949137501</v>
      </c>
      <c r="D96" s="5">
        <v>993.75451636213484</v>
      </c>
      <c r="E96" s="6">
        <v>2.3743160937338703</v>
      </c>
      <c r="F96" s="2">
        <v>0</v>
      </c>
    </row>
    <row r="97" spans="1:6">
      <c r="A97" s="2" t="s">
        <v>102</v>
      </c>
      <c r="B97" s="9">
        <v>20.548707753479125</v>
      </c>
      <c r="C97" s="3">
        <v>1084318.1410356776</v>
      </c>
      <c r="D97" s="5">
        <v>1154.1587411378177</v>
      </c>
      <c r="E97" s="6">
        <v>4.4959363652083697</v>
      </c>
      <c r="F97" s="2">
        <v>0</v>
      </c>
    </row>
    <row r="98" spans="1:6">
      <c r="A98" s="2" t="s">
        <v>103</v>
      </c>
      <c r="B98" s="9">
        <v>21.890652557319225</v>
      </c>
      <c r="C98" s="3">
        <v>1012661.9251094178</v>
      </c>
      <c r="D98" s="5">
        <v>1132.4334458192727</v>
      </c>
      <c r="E98" s="6">
        <v>4.1994750656167978</v>
      </c>
      <c r="F98" s="2">
        <v>0</v>
      </c>
    </row>
    <row r="99" spans="1:6">
      <c r="A99" s="2" t="s">
        <v>104</v>
      </c>
      <c r="B99" s="9">
        <v>23.948498521860898</v>
      </c>
      <c r="C99" s="3">
        <v>1388944.6683276726</v>
      </c>
      <c r="D99" s="5">
        <v>1026.0406342913777</v>
      </c>
      <c r="E99" s="6">
        <v>1.27601585728444</v>
      </c>
      <c r="F99" s="2">
        <v>0</v>
      </c>
    </row>
    <row r="100" spans="1:6">
      <c r="A100" s="2" t="s">
        <v>105</v>
      </c>
      <c r="B100" s="9">
        <v>16.262755102040817</v>
      </c>
      <c r="C100" s="3">
        <v>566948.835499309</v>
      </c>
      <c r="D100" s="5">
        <v>777.56952535332562</v>
      </c>
      <c r="E100" s="6">
        <v>3.2926396839065903</v>
      </c>
      <c r="F100" s="2">
        <v>0</v>
      </c>
    </row>
    <row r="101" spans="1:6">
      <c r="A101" s="2" t="s">
        <v>107</v>
      </c>
      <c r="B101" s="9">
        <v>17.023275968800299</v>
      </c>
      <c r="C101" s="3">
        <v>248420.988364636</v>
      </c>
      <c r="D101" s="5">
        <v>987.0905547289226</v>
      </c>
      <c r="E101" s="6">
        <v>5.937785974250966</v>
      </c>
      <c r="F101" s="2">
        <v>1</v>
      </c>
    </row>
    <row r="102" spans="1:6">
      <c r="A102" s="2" t="s">
        <v>108</v>
      </c>
      <c r="B102" s="9">
        <v>21.254385964912281</v>
      </c>
      <c r="C102" s="3">
        <v>280892.87551921181</v>
      </c>
      <c r="D102" s="5">
        <v>889.81385795026858</v>
      </c>
      <c r="E102" s="6">
        <v>4.9438001556499662</v>
      </c>
      <c r="F102" s="2">
        <v>1</v>
      </c>
    </row>
    <row r="103" spans="1:6">
      <c r="A103" s="2" t="s">
        <v>109</v>
      </c>
      <c r="B103" s="9">
        <v>27.148360826894969</v>
      </c>
      <c r="C103" s="3">
        <v>605241.81718298327</v>
      </c>
      <c r="D103" s="5">
        <v>801.85347849970003</v>
      </c>
      <c r="E103" s="6">
        <v>1.9086626451431623</v>
      </c>
      <c r="F103" s="2">
        <v>1</v>
      </c>
    </row>
    <row r="104" spans="1:6">
      <c r="A104" s="2" t="s">
        <v>110</v>
      </c>
      <c r="B104" s="9">
        <v>24.621399176954732</v>
      </c>
      <c r="C104" s="3">
        <v>422494.86402443243</v>
      </c>
      <c r="D104" s="5">
        <v>880.47203168670694</v>
      </c>
      <c r="E104" s="6">
        <v>3.8355298642854421</v>
      </c>
      <c r="F104" s="2">
        <v>1</v>
      </c>
    </row>
    <row r="105" spans="1:6">
      <c r="A105" s="2" t="s">
        <v>111</v>
      </c>
      <c r="B105" s="9">
        <v>24.940383250532292</v>
      </c>
      <c r="C105" s="3">
        <v>723201.45676380629</v>
      </c>
      <c r="D105" s="5">
        <v>919.33957898417327</v>
      </c>
      <c r="E105" s="6">
        <v>1.7379500416490987</v>
      </c>
      <c r="F105" s="2">
        <v>0</v>
      </c>
    </row>
    <row r="106" spans="1:6">
      <c r="A106" s="2" t="s">
        <v>112</v>
      </c>
      <c r="B106" s="9">
        <v>20.392377885131509</v>
      </c>
      <c r="C106" s="3">
        <v>1189851.2569796769</v>
      </c>
      <c r="D106" s="5">
        <v>1114.0319289401032</v>
      </c>
      <c r="E106" s="6">
        <v>3.6010082823190492</v>
      </c>
      <c r="F106" s="2">
        <v>0</v>
      </c>
    </row>
    <row r="107" spans="1:6">
      <c r="A107" s="2" t="s">
        <v>113</v>
      </c>
      <c r="B107" s="9">
        <v>28.081615481699622</v>
      </c>
      <c r="C107" s="3">
        <v>270628.30840589578</v>
      </c>
      <c r="D107" s="5">
        <v>962.1370207416719</v>
      </c>
      <c r="E107" s="6">
        <v>2.8158390949088625</v>
      </c>
      <c r="F107" s="2">
        <v>0</v>
      </c>
    </row>
    <row r="108" spans="1:6">
      <c r="A108" s="2" t="s">
        <v>114</v>
      </c>
      <c r="B108" s="9">
        <v>26.492457573852924</v>
      </c>
      <c r="C108" s="3">
        <v>767954.47733255941</v>
      </c>
      <c r="D108" s="5">
        <v>894.42766585908191</v>
      </c>
      <c r="E108" s="6">
        <v>1.0421160930603033</v>
      </c>
      <c r="F108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 Data</vt:lpstr>
      <vt:lpstr>Korelasi</vt:lpstr>
      <vt:lpstr>Regresi Linier Sederhana</vt:lpstr>
      <vt:lpstr>Regresi Linier Berganda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Fahmi Salam Ahmad</dc:creator>
  <cp:lastModifiedBy>Fahmi Salam Ahmad</cp:lastModifiedBy>
  <dcterms:created xsi:type="dcterms:W3CDTF">2025-10-02T19:24:36Z</dcterms:created>
  <dcterms:modified xsi:type="dcterms:W3CDTF">2025-10-06T00:57:31Z</dcterms:modified>
</cp:coreProperties>
</file>